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600" windowHeight="8460" tabRatio="823" activeTab="3"/>
  </bookViews>
  <sheets>
    <sheet name="Kopertina" sheetId="1" r:id="rId1"/>
    <sheet name="Aktivet" sheetId="4" r:id="rId2"/>
    <sheet name="Pasivet" sheetId="14" r:id="rId3"/>
    <sheet name="Rezultati" sheetId="15" r:id="rId4"/>
    <sheet name="Fluksi" sheetId="26" r:id="rId5"/>
    <sheet name="Kapitali" sheetId="20" r:id="rId6"/>
    <sheet name="SHP PANJOHURA" sheetId="27" r:id="rId7"/>
    <sheet name="ASETET" sheetId="28" r:id="rId8"/>
  </sheets>
  <calcPr calcId="124519"/>
</workbook>
</file>

<file path=xl/calcChain.xml><?xml version="1.0" encoding="utf-8"?>
<calcChain xmlns="http://schemas.openxmlformats.org/spreadsheetml/2006/main">
  <c r="H48" i="4"/>
  <c r="G10" i="26"/>
  <c r="L23" i="28"/>
  <c r="L22"/>
  <c r="L21"/>
  <c r="L20"/>
  <c r="L19"/>
  <c r="H22" i="15"/>
  <c r="H27"/>
  <c r="H28"/>
  <c r="H13"/>
  <c r="H18"/>
  <c r="H19"/>
  <c r="H10" i="14"/>
  <c r="H8"/>
  <c r="H13"/>
  <c r="H27"/>
  <c r="H26"/>
  <c r="H34"/>
  <c r="H9" i="4"/>
  <c r="H8"/>
  <c r="H13"/>
  <c r="H21"/>
  <c r="H29"/>
  <c r="H34"/>
  <c r="H42"/>
  <c r="H32"/>
  <c r="L16" i="28"/>
  <c r="E17"/>
  <c r="E24"/>
  <c r="L13"/>
  <c r="L14"/>
  <c r="L15"/>
  <c r="L12"/>
  <c r="L8"/>
  <c r="L9"/>
  <c r="L7"/>
  <c r="L10"/>
  <c r="B10"/>
  <c r="B17"/>
  <c r="L11"/>
  <c r="K10"/>
  <c r="K17"/>
  <c r="K24"/>
  <c r="J10"/>
  <c r="J17"/>
  <c r="J24"/>
  <c r="I10"/>
  <c r="I17"/>
  <c r="I24"/>
  <c r="H10"/>
  <c r="H17"/>
  <c r="H24"/>
  <c r="G10"/>
  <c r="G17"/>
  <c r="G24"/>
  <c r="F10"/>
  <c r="F17"/>
  <c r="F24"/>
  <c r="D10"/>
  <c r="D17"/>
  <c r="D24"/>
  <c r="C10"/>
  <c r="B18" i="27"/>
  <c r="G39" i="15"/>
  <c r="H18" i="20"/>
  <c r="H19"/>
  <c r="G31" i="26"/>
  <c r="G24"/>
  <c r="G8"/>
  <c r="G10" i="14"/>
  <c r="G21" i="4"/>
  <c r="F17" i="26"/>
  <c r="G42" i="4"/>
  <c r="F24" i="26"/>
  <c r="F31"/>
  <c r="F11"/>
  <c r="F13"/>
  <c r="F10" s="1"/>
  <c r="F8" s="1"/>
  <c r="F37" s="1"/>
  <c r="G13" i="4"/>
  <c r="G8"/>
  <c r="G13" i="15"/>
  <c r="G18"/>
  <c r="G19"/>
  <c r="G22"/>
  <c r="G27"/>
  <c r="G13" i="14"/>
  <c r="G8"/>
  <c r="G27"/>
  <c r="G26"/>
  <c r="H9" i="20"/>
  <c r="H10"/>
  <c r="H11"/>
  <c r="H12"/>
  <c r="H13"/>
  <c r="H14"/>
  <c r="H15"/>
  <c r="C21"/>
  <c r="D16"/>
  <c r="D21"/>
  <c r="E16"/>
  <c r="E21"/>
  <c r="F21"/>
  <c r="G29" i="4"/>
  <c r="G9"/>
  <c r="G34"/>
  <c r="G32"/>
  <c r="G45"/>
  <c r="H16" i="20"/>
  <c r="C17" i="28"/>
  <c r="C24"/>
  <c r="H30" i="15"/>
  <c r="H33" i="14"/>
  <c r="H45"/>
  <c r="H45" i="4"/>
  <c r="G37" i="26"/>
  <c r="G39"/>
  <c r="F22"/>
  <c r="B24" i="28"/>
  <c r="L17"/>
  <c r="G33" i="14"/>
  <c r="G28" i="15"/>
  <c r="G38"/>
  <c r="F9" i="26"/>
  <c r="L24" i="28"/>
  <c r="G30" i="15"/>
  <c r="G44" i="14"/>
  <c r="G34"/>
  <c r="G45" s="1"/>
  <c r="G48" i="4" s="1"/>
  <c r="G43" i="15"/>
  <c r="G44"/>
  <c r="G45" s="1"/>
  <c r="G17" i="20"/>
  <c r="H17"/>
  <c r="H21"/>
  <c r="G21"/>
</calcChain>
</file>

<file path=xl/sharedStrings.xml><?xml version="1.0" encoding="utf-8"?>
<sst xmlns="http://schemas.openxmlformats.org/spreadsheetml/2006/main" count="332" uniqueCount="253">
  <si>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</si>
  <si>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</si>
  <si>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</si>
  <si>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</si>
  <si>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</si>
  <si>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</si>
  <si>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</si>
  <si>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</si>
  <si>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</si>
  <si>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</si>
  <si>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</si>
  <si>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</si>
  <si>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</si>
  <si>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</si>
  <si>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</si>
  <si>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</si>
  <si>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</si>
  <si>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</si>
  <si>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</si>
  <si>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</si>
  <si>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</si>
  <si>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</si>
  <si>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</si>
  <si>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</si>
  <si>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</si>
  <si>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</si>
  <si>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</si>
  <si>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</si>
  <si>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</si>
  <si>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</si>
  <si>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</si>
  <si>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</si>
  <si>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</si>
  <si>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</si>
  <si>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</si>
  <si>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</si>
  <si>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</si>
  <si>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</si>
  <si>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</si>
  <si>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</si>
  <si>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</si>
  <si>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</si>
  <si>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</si>
  <si>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</si>
  <si>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</si>
  <si>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</si>
  <si>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</si>
  <si>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</si>
  <si>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</si>
  <si>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</si>
  <si>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</si>
  <si>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</si>
  <si>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</si>
  <si>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</si>
  <si>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</si>
  <si>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</si>
  <si>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</si>
  <si>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</si>
  <si>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</si>
  <si>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</si>
  <si>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</si>
  <si>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</si>
  <si>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</si>
  <si>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</si>
  <si>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</si>
  <si>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</si>
  <si>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</si>
  <si>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</si>
  <si>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</si>
  <si>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</si>
  <si>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</si>
  <si>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</si>
  <si>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</si>
  <si>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</si>
  <si>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</si>
  <si>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</si>
  <si>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</si>
  <si>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</si>
  <si>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</si>
  <si>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</si>
  <si>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</si>
  <si>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</si>
  <si>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</si>
  <si>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</si>
  <si>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</si>
  <si>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</si>
  <si>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</si>
  <si>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</si>
  <si>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</si>
  <si>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</si>
  <si>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</si>
  <si>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</si>
  <si>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</si>
  <si>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</si>
  <si>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</si>
  <si>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</si>
  <si>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</si>
  <si>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</si>
  <si>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</si>
  <si>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</si>
  <si>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</si>
  <si>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</si>
  <si>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</si>
  <si>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</si>
  <si>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</si>
  <si>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</si>
  <si>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</si>
  <si>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</si>
  <si>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</si>
  <si>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</si>
  <si>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</si>
  <si>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</si>
  <si>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</si>
  <si>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</si>
  <si>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</si>
  <si>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</si>
  <si>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</si>
  <si>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</si>
  <si>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</si>
  <si>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</si>
  <si>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</si>
  <si>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</si>
  <si>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</si>
  <si>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</si>
  <si>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</si>
  <si>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</si>
  <si>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</si>
  <si>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</si>
  <si>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</si>
  <si>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</si>
  <si>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</si>
  <si>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</si>
  <si>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</si>
  <si>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</si>
  <si>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</si>
  <si>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</si>
  <si>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</si>
  <si>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</si>
  <si>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</si>
  <si>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</si>
  <si>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</si>
  <si>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</si>
  <si>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</si>
  <si>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</si>
  <si>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</si>
  <si>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</si>
  <si>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</si>
  <si>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</si>
  <si>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</si>
  <si>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</si>
  <si>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</si>
  <si>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</si>
  <si>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</si>
  <si>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</si>
  <si>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</si>
  <si>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</si>
  <si>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</si>
  <si>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</si>
  <si>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</si>
  <si>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</si>
  <si>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</si>
  <si>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</si>
  <si>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</si>
  <si>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</si>
  <si>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</si>
  <si>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</si>
  <si>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</si>
  <si>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</si>
  <si>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TIRANE</t>
  </si>
  <si>
    <t>Te tjera</t>
  </si>
  <si>
    <t>Te ardhurat dhe shpenzimet nga int.+komisione bankare</t>
  </si>
  <si>
    <t>Tatim mbi fitimin i paguar (llogaritur)</t>
  </si>
  <si>
    <t>Debitore,Kreditore te tjere</t>
  </si>
  <si>
    <t xml:space="preserve">Te ardhura dhe shpenzime te tjera </t>
  </si>
  <si>
    <t>Pozicioni me 31 dhjetor 2011</t>
  </si>
  <si>
    <t>WENERG SH.A</t>
  </si>
  <si>
    <t>Parapagime per punimet per tu kryer</t>
  </si>
  <si>
    <t>WENERG SHA</t>
  </si>
  <si>
    <t>K92118019L</t>
  </si>
  <si>
    <t>KULLAT BINJAKE, KULLA NR.1</t>
  </si>
  <si>
    <t>18.09.2009</t>
  </si>
  <si>
    <t xml:space="preserve">PLANIFIKIM, PROJEKTIM, FINANCIM NDERTIM </t>
  </si>
  <si>
    <t>TE HIDROCENTRALIT "DARDHA" NE PUKE</t>
  </si>
  <si>
    <t>TVSH per tu rimbursuar</t>
  </si>
  <si>
    <t>Ndertesa ne proces</t>
  </si>
  <si>
    <t>Makineri dhe pajisje ne proces</t>
  </si>
  <si>
    <t>Pozicioni me 31 dhjetor 2012</t>
  </si>
  <si>
    <t>Tatim ne burim derdhur teper</t>
  </si>
  <si>
    <t>Te tjera detyrime ndaj shtetit</t>
  </si>
  <si>
    <t xml:space="preserve">SHPENZIMET E PANJOHURA </t>
  </si>
  <si>
    <t xml:space="preserve">Llogaria </t>
  </si>
  <si>
    <t>Vlera</t>
  </si>
  <si>
    <t>4/1</t>
  </si>
  <si>
    <t>4/2</t>
  </si>
  <si>
    <t>5/1</t>
  </si>
  <si>
    <t>5/2</t>
  </si>
  <si>
    <t>5/3</t>
  </si>
  <si>
    <t>5/4</t>
  </si>
  <si>
    <t>5/5</t>
  </si>
  <si>
    <t>5/6</t>
  </si>
  <si>
    <t>5/7</t>
  </si>
  <si>
    <t>7/1</t>
  </si>
  <si>
    <t>7/2</t>
  </si>
  <si>
    <t>7/3</t>
  </si>
  <si>
    <t>7/4</t>
  </si>
  <si>
    <t>8/1</t>
  </si>
  <si>
    <t>8/2</t>
  </si>
  <si>
    <t>9/1</t>
  </si>
  <si>
    <t>9/2</t>
  </si>
  <si>
    <t>9/3</t>
  </si>
  <si>
    <t>9/4</t>
  </si>
  <si>
    <t>9/5</t>
  </si>
  <si>
    <t>9/6</t>
  </si>
  <si>
    <t>9/7</t>
  </si>
  <si>
    <t>10/1</t>
  </si>
  <si>
    <t>10/2</t>
  </si>
  <si>
    <t>Mjete transporti</t>
  </si>
  <si>
    <t>Mobilje dhe orendi</t>
  </si>
  <si>
    <t>Pajisje informatike</t>
  </si>
  <si>
    <t>Ne proces</t>
  </si>
  <si>
    <t xml:space="preserve">Total </t>
  </si>
  <si>
    <t>Ne 1 janar 2012</t>
  </si>
  <si>
    <t xml:space="preserve">Vlera bruto </t>
  </si>
  <si>
    <t>Amortizimi I akumuluar</t>
  </si>
  <si>
    <t xml:space="preserve">Vlera neto </t>
  </si>
  <si>
    <t>Shtesa</t>
  </si>
  <si>
    <t>Transferime</t>
  </si>
  <si>
    <t>Zhvleresime</t>
  </si>
  <si>
    <t>AA Jomateriale</t>
  </si>
  <si>
    <t xml:space="preserve">Instalime </t>
  </si>
  <si>
    <t>Makineri pajisje</t>
  </si>
  <si>
    <t>Viti   2013</t>
  </si>
  <si>
    <t>01.01.2013</t>
  </si>
  <si>
    <t>31.12.2013</t>
  </si>
  <si>
    <t>PASQYRAT FINANCIARE TE VITIT 2013</t>
  </si>
  <si>
    <t>Pasqyra   e   te   Ardhurave   dhe   Shpenzimeve     2013</t>
  </si>
  <si>
    <t xml:space="preserve">FITIMI KONTABEL </t>
  </si>
  <si>
    <t xml:space="preserve">MINUS SHPENZIME TE PANJOHURA </t>
  </si>
  <si>
    <t>PLUS HUMBJE E VITIT 2010</t>
  </si>
  <si>
    <t>PLUS HUMBJE E VITIT 2011</t>
  </si>
  <si>
    <t>PLUS HUMBJE E VITIT 2012</t>
  </si>
  <si>
    <t xml:space="preserve">FITIMI I TATUESHEM </t>
  </si>
  <si>
    <t xml:space="preserve">TATIM FITIMI </t>
  </si>
  <si>
    <t xml:space="preserve">FITIMI NETO </t>
  </si>
  <si>
    <t>Huamarrje afat shkurtra</t>
  </si>
  <si>
    <t>Pozicioni me 31 dhjetor 2013</t>
  </si>
  <si>
    <t>Pasqyra  e  Ndryshimeve  ne  Kapital  2013</t>
  </si>
  <si>
    <t>Pasqyra   e   Fluksit   Monetar  -  Metoda  Indirekte   2013</t>
  </si>
  <si>
    <t>AKTIVET AFATGJATA MATERIALE PER VITIN 2013</t>
  </si>
  <si>
    <t>Vlera neto 2012</t>
  </si>
  <si>
    <t>Amortizimi I vitit 2012</t>
  </si>
  <si>
    <t>Vlera neto 2013</t>
  </si>
  <si>
    <t>27.03.2014</t>
  </si>
</sst>
</file>

<file path=xl/styles.xml><?xml version="1.0" encoding="utf-8"?>
<styleSheet xmlns="http://schemas.openxmlformats.org/spreadsheetml/2006/main">
  <numFmts count="3">
    <numFmt numFmtId="185" formatCode="_-* #,##0.00_L_e_k_-;\-* #,##0.00_L_e_k_-;_-* &quot;-&quot;??_L_e_k_-;_-@_-"/>
    <numFmt numFmtId="186" formatCode="#,##0.0"/>
    <numFmt numFmtId="188" formatCode="_-* #,##0_L_e_k_-;\-* #,##0_L_e_k_-;_-* &quot;-&quot;??_L_e_k_-;_-@_-"/>
  </numFmts>
  <fonts count="32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85" fontId="1" fillId="0" borderId="0" applyFont="0" applyFill="0" applyBorder="0" applyAlignment="0" applyProtection="0"/>
  </cellStyleXfs>
  <cellXfs count="356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/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1" xfId="0" applyFont="1" applyBorder="1"/>
    <xf numFmtId="0" fontId="11" fillId="0" borderId="0" xfId="0" applyFont="1" applyBorder="1"/>
    <xf numFmtId="0" fontId="11" fillId="0" borderId="13" xfId="0" applyFont="1" applyBorder="1"/>
    <xf numFmtId="0" fontId="11" fillId="0" borderId="0" xfId="0" applyFont="1"/>
    <xf numFmtId="0" fontId="13" fillId="0" borderId="0" xfId="0" applyFont="1"/>
    <xf numFmtId="0" fontId="13" fillId="0" borderId="11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13" xfId="0" applyFont="1" applyBorder="1"/>
    <xf numFmtId="0" fontId="15" fillId="0" borderId="0" xfId="0" applyFont="1"/>
    <xf numFmtId="0" fontId="15" fillId="0" borderId="11" xfId="0" applyFont="1" applyBorder="1"/>
    <xf numFmtId="0" fontId="16" fillId="0" borderId="11" xfId="0" applyFont="1" applyBorder="1"/>
    <xf numFmtId="0" fontId="16" fillId="0" borderId="0" xfId="0" applyFont="1" applyBorder="1"/>
    <xf numFmtId="0" fontId="16" fillId="0" borderId="13" xfId="0" applyFont="1" applyBorder="1"/>
    <xf numFmtId="0" fontId="16" fillId="0" borderId="0" xfId="0" applyFont="1"/>
    <xf numFmtId="0" fontId="17" fillId="0" borderId="15" xfId="0" applyFont="1" applyBorder="1"/>
    <xf numFmtId="0" fontId="17" fillId="0" borderId="12" xfId="0" applyFont="1" applyBorder="1"/>
    <xf numFmtId="0" fontId="17" fillId="0" borderId="16" xfId="0" applyFont="1" applyBorder="1"/>
    <xf numFmtId="0" fontId="17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0" fontId="21" fillId="0" borderId="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3" fontId="22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3" fontId="24" fillId="0" borderId="3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21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186" fontId="11" fillId="0" borderId="2" xfId="0" applyNumberFormat="1" applyFont="1" applyBorder="1" applyAlignment="1">
      <alignment horizontal="left" vertical="center"/>
    </xf>
    <xf numFmtId="3" fontId="24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21" fillId="0" borderId="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/>
    <xf numFmtId="3" fontId="1" fillId="0" borderId="3" xfId="0" applyNumberFormat="1" applyFont="1" applyBorder="1"/>
    <xf numFmtId="3" fontId="25" fillId="0" borderId="0" xfId="0" applyNumberFormat="1" applyFont="1"/>
    <xf numFmtId="0" fontId="26" fillId="0" borderId="14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3" fontId="26" fillId="0" borderId="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3" fontId="26" fillId="0" borderId="3" xfId="0" applyNumberFormat="1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12" xfId="0" applyFont="1" applyBorder="1"/>
    <xf numFmtId="0" fontId="1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6" fillId="0" borderId="18" xfId="0" applyNumberFormat="1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vertical="center"/>
    </xf>
    <xf numFmtId="3" fontId="26" fillId="0" borderId="25" xfId="0" applyNumberFormat="1" applyFont="1" applyBorder="1" applyAlignment="1">
      <alignment vertical="center"/>
    </xf>
    <xf numFmtId="3" fontId="26" fillId="2" borderId="26" xfId="0" applyNumberFormat="1" applyFont="1" applyFill="1" applyBorder="1" applyAlignment="1">
      <alignment horizontal="center" vertical="center"/>
    </xf>
    <xf numFmtId="3" fontId="26" fillId="2" borderId="27" xfId="0" applyNumberFormat="1" applyFont="1" applyFill="1" applyBorder="1" applyAlignment="1">
      <alignment horizontal="center" vertical="center"/>
    </xf>
    <xf numFmtId="3" fontId="26" fillId="2" borderId="28" xfId="0" applyNumberFormat="1" applyFont="1" applyFill="1" applyBorder="1" applyAlignment="1">
      <alignment horizontal="center" vertical="center"/>
    </xf>
    <xf numFmtId="3" fontId="26" fillId="2" borderId="29" xfId="0" applyNumberFormat="1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3" fontId="26" fillId="2" borderId="31" xfId="0" applyNumberFormat="1" applyFont="1" applyFill="1" applyBorder="1" applyAlignment="1">
      <alignment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3" fontId="26" fillId="2" borderId="18" xfId="0" applyNumberFormat="1" applyFont="1" applyFill="1" applyBorder="1" applyAlignment="1">
      <alignment vertical="center"/>
    </xf>
    <xf numFmtId="0" fontId="26" fillId="2" borderId="30" xfId="0" applyFont="1" applyFill="1" applyBorder="1" applyAlignment="1">
      <alignment vertical="center"/>
    </xf>
    <xf numFmtId="0" fontId="26" fillId="2" borderId="31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3" fontId="26" fillId="2" borderId="25" xfId="0" applyNumberFormat="1" applyFont="1" applyFill="1" applyBorder="1" applyAlignment="1">
      <alignment vertical="center"/>
    </xf>
    <xf numFmtId="0" fontId="26" fillId="2" borderId="33" xfId="0" applyFont="1" applyFill="1" applyBorder="1" applyAlignment="1">
      <alignment horizontal="center" vertical="center"/>
    </xf>
    <xf numFmtId="3" fontId="26" fillId="2" borderId="34" xfId="0" applyNumberFormat="1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right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3" fontId="26" fillId="2" borderId="34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right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right" vertical="center"/>
    </xf>
    <xf numFmtId="0" fontId="16" fillId="0" borderId="12" xfId="0" applyFont="1" applyBorder="1"/>
    <xf numFmtId="0" fontId="29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3" fontId="25" fillId="0" borderId="41" xfId="0" applyNumberFormat="1" applyFont="1" applyBorder="1"/>
    <xf numFmtId="3" fontId="1" fillId="0" borderId="44" xfId="0" applyNumberFormat="1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3" fontId="26" fillId="0" borderId="49" xfId="0" applyNumberFormat="1" applyFont="1" applyBorder="1" applyAlignment="1">
      <alignment vertical="center"/>
    </xf>
    <xf numFmtId="3" fontId="26" fillId="0" borderId="50" xfId="0" applyNumberFormat="1" applyFont="1" applyBorder="1" applyAlignment="1">
      <alignment vertical="center"/>
    </xf>
    <xf numFmtId="0" fontId="26" fillId="2" borderId="21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6" fillId="2" borderId="24" xfId="0" applyFont="1" applyFill="1" applyBorder="1"/>
    <xf numFmtId="0" fontId="26" fillId="0" borderId="3" xfId="0" applyFont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left" vertical="center"/>
    </xf>
    <xf numFmtId="3" fontId="26" fillId="0" borderId="41" xfId="0" applyNumberFormat="1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1" fillId="0" borderId="41" xfId="0" applyNumberFormat="1" applyFont="1" applyBorder="1"/>
    <xf numFmtId="3" fontId="26" fillId="2" borderId="53" xfId="0" applyNumberFormat="1" applyFont="1" applyFill="1" applyBorder="1" applyAlignment="1">
      <alignment vertical="center"/>
    </xf>
    <xf numFmtId="188" fontId="0" fillId="0" borderId="0" xfId="1" applyNumberFormat="1" applyFont="1"/>
    <xf numFmtId="0" fontId="26" fillId="0" borderId="0" xfId="0" applyFont="1"/>
    <xf numFmtId="0" fontId="0" fillId="0" borderId="0" xfId="0" applyAlignment="1">
      <alignment horizontal="center"/>
    </xf>
    <xf numFmtId="0" fontId="26" fillId="3" borderId="0" xfId="0" applyFont="1" applyFill="1"/>
    <xf numFmtId="188" fontId="26" fillId="3" borderId="0" xfId="1" applyNumberFormat="1" applyFont="1" applyFill="1"/>
    <xf numFmtId="0" fontId="26" fillId="3" borderId="0" xfId="0" applyFont="1" applyFill="1" applyAlignment="1">
      <alignment horizontal="center"/>
    </xf>
    <xf numFmtId="3" fontId="21" fillId="0" borderId="3" xfId="0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88" fontId="2" fillId="0" borderId="0" xfId="1" applyNumberFormat="1" applyFont="1" applyFill="1" applyAlignment="1">
      <alignment horizontal="right"/>
    </xf>
    <xf numFmtId="0" fontId="26" fillId="2" borderId="31" xfId="0" applyFont="1" applyFill="1" applyBorder="1" applyAlignment="1">
      <alignment horizontal="center" vertical="center"/>
    </xf>
    <xf numFmtId="1" fontId="2" fillId="0" borderId="3" xfId="0" quotePrefix="1" applyNumberFormat="1" applyFont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1" fontId="24" fillId="2" borderId="31" xfId="0" applyNumberFormat="1" applyFont="1" applyFill="1" applyBorder="1" applyAlignment="1">
      <alignment horizontal="center" vertical="center"/>
    </xf>
    <xf numFmtId="1" fontId="24" fillId="0" borderId="49" xfId="0" applyNumberFormat="1" applyFont="1" applyBorder="1" applyAlignment="1">
      <alignment horizontal="center" vertical="center"/>
    </xf>
    <xf numFmtId="1" fontId="26" fillId="2" borderId="31" xfId="0" applyNumberFormat="1" applyFont="1" applyFill="1" applyBorder="1" applyAlignment="1">
      <alignment vertical="center"/>
    </xf>
    <xf numFmtId="1" fontId="21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7" fillId="0" borderId="0" xfId="0" applyFont="1"/>
    <xf numFmtId="0" fontId="30" fillId="3" borderId="54" xfId="0" applyFont="1" applyFill="1" applyBorder="1" applyAlignment="1">
      <alignment horizontal="center"/>
    </xf>
    <xf numFmtId="0" fontId="30" fillId="3" borderId="54" xfId="0" applyFont="1" applyFill="1" applyBorder="1" applyAlignment="1">
      <alignment horizontal="center" vertical="justify"/>
    </xf>
    <xf numFmtId="0" fontId="30" fillId="3" borderId="54" xfId="0" applyFont="1" applyFill="1" applyBorder="1" applyAlignment="1">
      <alignment horizontal="center" vertical="center"/>
    </xf>
    <xf numFmtId="188" fontId="21" fillId="0" borderId="0" xfId="1" applyNumberFormat="1" applyFont="1"/>
    <xf numFmtId="0" fontId="21" fillId="0" borderId="0" xfId="0" applyFont="1"/>
    <xf numFmtId="188" fontId="30" fillId="0" borderId="0" xfId="1" applyNumberFormat="1" applyFont="1"/>
    <xf numFmtId="0" fontId="2" fillId="0" borderId="0" xfId="0" applyFont="1"/>
    <xf numFmtId="188" fontId="2" fillId="0" borderId="0" xfId="1" applyNumberFormat="1" applyFont="1" applyAlignment="1"/>
    <xf numFmtId="188" fontId="31" fillId="0" borderId="0" xfId="1" applyNumberFormat="1" applyFont="1"/>
    <xf numFmtId="0" fontId="21" fillId="3" borderId="54" xfId="0" applyFont="1" applyFill="1" applyBorder="1"/>
    <xf numFmtId="188" fontId="21" fillId="3" borderId="54" xfId="1" applyNumberFormat="1" applyFont="1" applyFill="1" applyBorder="1" applyAlignment="1"/>
    <xf numFmtId="188" fontId="21" fillId="0" borderId="0" xfId="1" applyNumberFormat="1" applyFont="1" applyAlignment="1"/>
    <xf numFmtId="188" fontId="21" fillId="3" borderId="54" xfId="0" applyNumberFormat="1" applyFont="1" applyFill="1" applyBorder="1"/>
    <xf numFmtId="188" fontId="2" fillId="0" borderId="0" xfId="1" applyNumberFormat="1" applyFont="1"/>
    <xf numFmtId="3" fontId="11" fillId="0" borderId="0" xfId="0" applyNumberFormat="1" applyFont="1" applyAlignment="1">
      <alignment horizontal="left"/>
    </xf>
    <xf numFmtId="188" fontId="11" fillId="0" borderId="0" xfId="1" applyNumberFormat="1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26" fillId="2" borderId="60" xfId="0" applyFont="1" applyFill="1" applyBorder="1" applyAlignment="1">
      <alignment horizontal="left" vertical="center"/>
    </xf>
    <xf numFmtId="0" fontId="26" fillId="2" borderId="61" xfId="0" applyFont="1" applyFill="1" applyBorder="1" applyAlignment="1">
      <alignment horizontal="left" vertical="center"/>
    </xf>
    <xf numFmtId="0" fontId="26" fillId="2" borderId="35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2" borderId="6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workbookViewId="0">
      <selection activeCell="K13" sqref="K13:M14"/>
    </sheetView>
  </sheetViews>
  <sheetFormatPr defaultRowHeight="12.75"/>
  <cols>
    <col min="1" max="1" width="4" style="50" customWidth="1"/>
    <col min="2" max="3" width="9.140625" style="50"/>
    <col min="4" max="4" width="9.28515625" style="50" customWidth="1"/>
    <col min="5" max="5" width="11.42578125" style="50" customWidth="1"/>
    <col min="6" max="6" width="12.85546875" style="50" customWidth="1"/>
    <col min="7" max="7" width="5.42578125" style="50" customWidth="1"/>
    <col min="8" max="9" width="9.140625" style="50"/>
    <col min="10" max="10" width="3.140625" style="50" customWidth="1"/>
    <col min="11" max="11" width="9.140625" style="50"/>
    <col min="12" max="12" width="1.85546875" style="50" customWidth="1"/>
    <col min="13" max="16384" width="9.140625" style="50"/>
  </cols>
  <sheetData>
    <row r="1" spans="2:11" s="14" customFormat="1" ht="6.75" customHeight="1"/>
    <row r="2" spans="2:11" s="14" customFormat="1"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2:11" s="24" customFormat="1" ht="21" customHeight="1">
      <c r="B3" s="18"/>
      <c r="C3" s="19" t="s">
        <v>164</v>
      </c>
      <c r="D3" s="19"/>
      <c r="E3" s="19"/>
      <c r="F3" s="130" t="s">
        <v>175</v>
      </c>
      <c r="G3" s="21"/>
      <c r="H3" s="22"/>
      <c r="I3" s="20"/>
      <c r="J3" s="19"/>
      <c r="K3" s="23"/>
    </row>
    <row r="4" spans="2:11" s="24" customFormat="1" ht="14.1" customHeight="1">
      <c r="B4" s="18"/>
      <c r="C4" s="19" t="s">
        <v>92</v>
      </c>
      <c r="D4" s="19"/>
      <c r="E4" s="19"/>
      <c r="F4" s="20" t="s">
        <v>178</v>
      </c>
      <c r="G4" s="25"/>
      <c r="H4" s="26"/>
      <c r="I4" s="27"/>
      <c r="J4" s="27"/>
      <c r="K4" s="23"/>
    </row>
    <row r="5" spans="2:11" s="24" customFormat="1" ht="14.1" customHeight="1">
      <c r="B5" s="18"/>
      <c r="C5" s="19" t="s">
        <v>6</v>
      </c>
      <c r="D5" s="19"/>
      <c r="E5" s="19"/>
      <c r="F5" s="28" t="s">
        <v>179</v>
      </c>
      <c r="G5" s="20"/>
      <c r="H5" s="20"/>
      <c r="I5" s="20"/>
      <c r="J5" s="20"/>
      <c r="K5" s="23"/>
    </row>
    <row r="6" spans="2:11" s="24" customFormat="1" ht="14.1" customHeight="1">
      <c r="B6" s="18"/>
      <c r="C6" s="19"/>
      <c r="D6" s="19"/>
      <c r="E6" s="19"/>
      <c r="F6" s="19"/>
      <c r="G6" s="19"/>
      <c r="H6" s="29" t="s">
        <v>168</v>
      </c>
      <c r="I6" s="29"/>
      <c r="J6" s="27"/>
      <c r="K6" s="23"/>
    </row>
    <row r="7" spans="2:11" s="24" customFormat="1" ht="14.1" customHeight="1">
      <c r="B7" s="18"/>
      <c r="C7" s="19" t="s">
        <v>0</v>
      </c>
      <c r="D7" s="19"/>
      <c r="E7" s="19"/>
      <c r="F7" s="20" t="s">
        <v>180</v>
      </c>
      <c r="G7" s="30"/>
      <c r="H7" s="19"/>
      <c r="I7" s="19"/>
      <c r="J7" s="19"/>
      <c r="K7" s="23"/>
    </row>
    <row r="8" spans="2:11" s="24" customFormat="1" ht="14.1" customHeight="1">
      <c r="B8" s="18"/>
      <c r="C8" s="19" t="s">
        <v>1</v>
      </c>
      <c r="D8" s="19"/>
      <c r="E8" s="19"/>
      <c r="F8" s="28"/>
      <c r="G8" s="31"/>
      <c r="H8" s="19"/>
      <c r="I8" s="19"/>
      <c r="J8" s="19"/>
      <c r="K8" s="23"/>
    </row>
    <row r="9" spans="2:11" s="24" customFormat="1" ht="14.1" customHeight="1">
      <c r="B9" s="18"/>
      <c r="C9" s="19"/>
      <c r="D9" s="19"/>
      <c r="E9" s="19"/>
      <c r="F9" s="19"/>
      <c r="G9" s="19"/>
      <c r="H9" s="19"/>
      <c r="I9" s="19"/>
      <c r="J9" s="19"/>
      <c r="K9" s="23"/>
    </row>
    <row r="10" spans="2:11" s="24" customFormat="1" ht="14.1" customHeight="1">
      <c r="B10" s="18"/>
      <c r="C10" s="19" t="s">
        <v>31</v>
      </c>
      <c r="D10" s="19"/>
      <c r="E10" s="19"/>
      <c r="F10" s="20" t="s">
        <v>181</v>
      </c>
      <c r="G10" s="20"/>
      <c r="H10" s="20"/>
      <c r="I10" s="20"/>
      <c r="J10" s="20"/>
      <c r="K10" s="23"/>
    </row>
    <row r="11" spans="2:11" s="24" customFormat="1" ht="14.1" customHeight="1">
      <c r="B11" s="18"/>
      <c r="C11" s="19"/>
      <c r="D11" s="19"/>
      <c r="E11" s="19"/>
      <c r="F11" s="28" t="s">
        <v>182</v>
      </c>
      <c r="G11" s="28"/>
      <c r="H11" s="28"/>
      <c r="I11" s="28"/>
      <c r="J11" s="28"/>
      <c r="K11" s="23"/>
    </row>
    <row r="12" spans="2:11" s="24" customFormat="1" ht="14.1" customHeight="1">
      <c r="B12" s="18"/>
      <c r="C12" s="19"/>
      <c r="D12" s="19"/>
      <c r="E12" s="19"/>
      <c r="F12" s="28"/>
      <c r="G12" s="28"/>
      <c r="H12" s="28"/>
      <c r="I12" s="28"/>
      <c r="J12" s="28"/>
      <c r="K12" s="23"/>
    </row>
    <row r="13" spans="2:11" s="35" customFormat="1">
      <c r="B13" s="32"/>
      <c r="C13" s="33"/>
      <c r="D13" s="33"/>
      <c r="E13" s="33"/>
      <c r="F13" s="33"/>
      <c r="G13" s="33"/>
      <c r="H13" s="33"/>
      <c r="I13" s="33"/>
      <c r="J13" s="33"/>
      <c r="K13" s="34"/>
    </row>
    <row r="14" spans="2:11" s="35" customFormat="1">
      <c r="B14" s="32"/>
      <c r="C14" s="33"/>
      <c r="D14" s="33"/>
      <c r="E14" s="33"/>
      <c r="F14" s="33"/>
      <c r="G14" s="33"/>
      <c r="H14" s="33"/>
      <c r="I14" s="33"/>
      <c r="J14" s="33"/>
      <c r="K14" s="34"/>
    </row>
    <row r="15" spans="2:11" s="35" customFormat="1">
      <c r="B15" s="32"/>
      <c r="C15" s="33"/>
      <c r="D15" s="33"/>
      <c r="E15" s="33"/>
      <c r="F15" s="33"/>
      <c r="G15" s="33"/>
      <c r="H15" s="33"/>
      <c r="I15" s="33"/>
      <c r="J15" s="33"/>
      <c r="K15" s="34"/>
    </row>
    <row r="16" spans="2:11" s="35" customFormat="1">
      <c r="B16" s="32"/>
      <c r="C16" s="33"/>
      <c r="D16" s="33"/>
      <c r="E16" s="33"/>
      <c r="F16" s="33"/>
      <c r="G16" s="33"/>
      <c r="H16" s="33"/>
      <c r="I16" s="33"/>
      <c r="J16" s="33"/>
      <c r="K16" s="34"/>
    </row>
    <row r="17" spans="2:11" s="35" customFormat="1">
      <c r="B17" s="32"/>
      <c r="C17" s="33"/>
      <c r="D17" s="33"/>
      <c r="E17" s="33"/>
      <c r="F17" s="33"/>
      <c r="G17" s="33"/>
      <c r="H17" s="33"/>
      <c r="I17" s="33"/>
      <c r="J17" s="33"/>
      <c r="K17" s="34"/>
    </row>
    <row r="18" spans="2:11" s="35" customFormat="1">
      <c r="B18" s="32"/>
      <c r="C18" s="33"/>
      <c r="D18" s="33"/>
      <c r="E18" s="33"/>
      <c r="F18" s="33"/>
      <c r="G18" s="33"/>
      <c r="H18" s="33"/>
      <c r="I18" s="33"/>
      <c r="J18" s="33"/>
      <c r="K18" s="34"/>
    </row>
    <row r="19" spans="2:11" s="35" customFormat="1">
      <c r="B19" s="32"/>
      <c r="C19" s="33"/>
      <c r="D19" s="33"/>
      <c r="E19" s="33"/>
      <c r="F19" s="33"/>
      <c r="G19" s="33"/>
      <c r="H19" s="33"/>
      <c r="I19" s="33"/>
      <c r="J19" s="33"/>
      <c r="K19" s="34"/>
    </row>
    <row r="20" spans="2:11" s="35" customFormat="1">
      <c r="B20" s="32"/>
      <c r="C20" s="33"/>
      <c r="D20" s="33"/>
      <c r="E20" s="33"/>
      <c r="F20" s="33"/>
      <c r="G20" s="33"/>
      <c r="H20" s="33"/>
      <c r="I20" s="33"/>
      <c r="J20" s="33"/>
      <c r="K20" s="34"/>
    </row>
    <row r="21" spans="2:11" s="35" customFormat="1">
      <c r="B21" s="32"/>
      <c r="D21" s="33"/>
      <c r="E21" s="33"/>
      <c r="F21" s="33"/>
      <c r="G21" s="33"/>
      <c r="H21" s="33"/>
      <c r="I21" s="33"/>
      <c r="J21" s="33"/>
      <c r="K21" s="34"/>
    </row>
    <row r="22" spans="2:11" s="35" customFormat="1">
      <c r="B22" s="32"/>
      <c r="C22" s="33"/>
      <c r="D22" s="33"/>
      <c r="E22" s="33"/>
      <c r="F22" s="33"/>
      <c r="G22" s="33"/>
      <c r="H22" s="33"/>
      <c r="I22" s="33"/>
      <c r="J22" s="33"/>
      <c r="K22" s="34"/>
    </row>
    <row r="23" spans="2:11" s="35" customFormat="1">
      <c r="B23" s="32"/>
      <c r="C23" s="33"/>
      <c r="D23" s="33"/>
      <c r="E23" s="33"/>
      <c r="F23" s="33"/>
      <c r="G23" s="33"/>
      <c r="H23" s="33"/>
      <c r="I23" s="33"/>
      <c r="J23" s="33"/>
      <c r="K23" s="34"/>
    </row>
    <row r="24" spans="2:11" s="35" customFormat="1">
      <c r="B24" s="32"/>
      <c r="C24" s="33"/>
      <c r="D24" s="33"/>
      <c r="E24" s="33"/>
      <c r="F24" s="33"/>
      <c r="G24" s="33"/>
      <c r="H24" s="33"/>
      <c r="I24" s="33"/>
      <c r="J24" s="33"/>
      <c r="K24" s="34"/>
    </row>
    <row r="25" spans="2:11" s="36" customFormat="1" ht="33.75">
      <c r="B25" s="282" t="s">
        <v>7</v>
      </c>
      <c r="C25" s="283"/>
      <c r="D25" s="283"/>
      <c r="E25" s="283"/>
      <c r="F25" s="283"/>
      <c r="G25" s="283"/>
      <c r="H25" s="283"/>
      <c r="I25" s="283"/>
      <c r="J25" s="283"/>
      <c r="K25" s="284"/>
    </row>
    <row r="26" spans="2:11" s="35" customFormat="1">
      <c r="B26" s="37"/>
      <c r="C26" s="285" t="s">
        <v>75</v>
      </c>
      <c r="D26" s="285"/>
      <c r="E26" s="285"/>
      <c r="F26" s="285"/>
      <c r="G26" s="285"/>
      <c r="H26" s="285"/>
      <c r="I26" s="285"/>
      <c r="J26" s="285"/>
      <c r="K26" s="34"/>
    </row>
    <row r="27" spans="2:11" s="35" customFormat="1">
      <c r="B27" s="32"/>
      <c r="C27" s="285" t="s">
        <v>76</v>
      </c>
      <c r="D27" s="285"/>
      <c r="E27" s="285"/>
      <c r="F27" s="285"/>
      <c r="G27" s="285"/>
      <c r="H27" s="285"/>
      <c r="I27" s="285"/>
      <c r="J27" s="285"/>
      <c r="K27" s="34"/>
    </row>
    <row r="28" spans="2:11" s="35" customFormat="1">
      <c r="B28" s="32"/>
      <c r="C28" s="33"/>
      <c r="D28" s="33"/>
      <c r="E28" s="33"/>
      <c r="F28" s="33"/>
      <c r="G28" s="33"/>
      <c r="H28" s="33"/>
      <c r="I28" s="33"/>
      <c r="J28" s="33"/>
      <c r="K28" s="34"/>
    </row>
    <row r="29" spans="2:11" s="35" customFormat="1">
      <c r="B29" s="32"/>
      <c r="C29" s="33"/>
      <c r="D29" s="33"/>
      <c r="E29" s="33"/>
      <c r="F29" s="33"/>
      <c r="G29" s="33"/>
      <c r="H29" s="33"/>
      <c r="I29" s="33"/>
      <c r="J29" s="33"/>
      <c r="K29" s="34"/>
    </row>
    <row r="30" spans="2:11" s="41" customFormat="1" ht="33.75">
      <c r="B30" s="32"/>
      <c r="C30" s="33"/>
      <c r="D30" s="33"/>
      <c r="E30" s="33"/>
      <c r="F30" s="38" t="s">
        <v>231</v>
      </c>
      <c r="G30" s="39"/>
      <c r="H30" s="39"/>
      <c r="I30" s="39"/>
      <c r="J30" s="39"/>
      <c r="K30" s="40"/>
    </row>
    <row r="31" spans="2:11" s="41" customFormat="1">
      <c r="B31" s="42"/>
      <c r="C31" s="39"/>
      <c r="D31" s="39"/>
      <c r="E31" s="39"/>
      <c r="F31" s="39"/>
      <c r="G31" s="39"/>
      <c r="H31" s="39"/>
      <c r="I31" s="39"/>
      <c r="J31" s="39"/>
      <c r="K31" s="40"/>
    </row>
    <row r="32" spans="2:11" s="41" customFormat="1">
      <c r="B32" s="42"/>
      <c r="C32" s="39"/>
      <c r="D32" s="39"/>
      <c r="E32" s="39"/>
      <c r="F32" s="39"/>
      <c r="G32" s="39"/>
      <c r="H32" s="39"/>
      <c r="I32" s="39"/>
      <c r="J32" s="39"/>
      <c r="K32" s="40"/>
    </row>
    <row r="33" spans="2:11" s="41" customFormat="1">
      <c r="B33" s="42"/>
      <c r="C33" s="39"/>
      <c r="D33" s="39"/>
      <c r="E33" s="39"/>
      <c r="F33" s="39"/>
      <c r="G33" s="39"/>
      <c r="H33" s="39"/>
      <c r="I33" s="39"/>
      <c r="J33" s="39"/>
      <c r="K33" s="40"/>
    </row>
    <row r="34" spans="2:11" s="41" customFormat="1">
      <c r="B34" s="42"/>
      <c r="C34" s="39"/>
      <c r="D34" s="39"/>
      <c r="E34" s="39"/>
      <c r="F34" s="39"/>
      <c r="G34" s="39"/>
      <c r="H34" s="39"/>
      <c r="I34" s="39"/>
      <c r="J34" s="39"/>
      <c r="K34" s="40"/>
    </row>
    <row r="35" spans="2:11" s="41" customFormat="1">
      <c r="B35" s="42"/>
      <c r="C35" s="39"/>
      <c r="D35" s="39"/>
      <c r="E35" s="39"/>
      <c r="F35" s="39"/>
      <c r="G35" s="39"/>
      <c r="H35" s="39"/>
      <c r="I35" s="39"/>
      <c r="J35" s="39"/>
      <c r="K35" s="40"/>
    </row>
    <row r="36" spans="2:11" s="41" customFormat="1">
      <c r="B36" s="42"/>
      <c r="C36" s="39"/>
      <c r="D36" s="39"/>
      <c r="E36" s="39"/>
      <c r="F36" s="39"/>
      <c r="G36" s="39"/>
      <c r="H36" s="39"/>
      <c r="I36" s="39"/>
      <c r="J36" s="39"/>
      <c r="K36" s="40"/>
    </row>
    <row r="37" spans="2:11" s="41" customFormat="1">
      <c r="B37" s="42"/>
      <c r="C37" s="39"/>
      <c r="D37" s="39"/>
      <c r="E37" s="39"/>
      <c r="F37" s="39"/>
      <c r="G37" s="39"/>
      <c r="H37" s="39"/>
      <c r="I37" s="39"/>
      <c r="J37" s="39"/>
      <c r="K37" s="40"/>
    </row>
    <row r="38" spans="2:11" s="41" customFormat="1">
      <c r="B38" s="42"/>
      <c r="C38" s="39"/>
      <c r="D38" s="39"/>
      <c r="E38" s="39"/>
      <c r="F38" s="39"/>
      <c r="G38" s="39"/>
      <c r="H38" s="39"/>
      <c r="I38" s="39"/>
      <c r="J38" s="39"/>
      <c r="K38" s="40"/>
    </row>
    <row r="39" spans="2:11" s="41" customFormat="1">
      <c r="B39" s="42"/>
      <c r="C39" s="39"/>
      <c r="D39" s="39"/>
      <c r="E39" s="39"/>
      <c r="F39" s="39"/>
      <c r="G39" s="39"/>
      <c r="H39" s="39"/>
      <c r="I39" s="39"/>
      <c r="J39" s="39"/>
      <c r="K39" s="40"/>
    </row>
    <row r="40" spans="2:11" s="41" customFormat="1">
      <c r="B40" s="42"/>
      <c r="C40" s="39"/>
      <c r="D40" s="39"/>
      <c r="E40" s="39"/>
      <c r="F40" s="39"/>
      <c r="G40" s="39"/>
      <c r="H40" s="39"/>
      <c r="I40" s="39"/>
      <c r="J40" s="39"/>
      <c r="K40" s="40"/>
    </row>
    <row r="41" spans="2:11" s="41" customFormat="1">
      <c r="B41" s="42"/>
      <c r="C41" s="39"/>
      <c r="D41" s="39"/>
      <c r="E41" s="39"/>
      <c r="F41" s="39"/>
      <c r="G41" s="39"/>
      <c r="H41" s="39"/>
      <c r="I41" s="39"/>
      <c r="J41" s="39"/>
      <c r="K41" s="40"/>
    </row>
    <row r="42" spans="2:11" s="41" customFormat="1" ht="9" customHeight="1">
      <c r="B42" s="42"/>
      <c r="C42" s="39"/>
      <c r="D42" s="39"/>
      <c r="E42" s="39"/>
      <c r="F42" s="39"/>
      <c r="G42" s="39"/>
      <c r="H42" s="39"/>
      <c r="I42" s="39"/>
      <c r="J42" s="39"/>
      <c r="K42" s="40"/>
    </row>
    <row r="43" spans="2:11" s="41" customFormat="1">
      <c r="B43" s="42"/>
      <c r="C43" s="39"/>
      <c r="D43" s="39"/>
      <c r="E43" s="39"/>
      <c r="F43" s="39"/>
      <c r="G43" s="39"/>
      <c r="H43" s="39"/>
      <c r="I43" s="39"/>
      <c r="J43" s="39"/>
      <c r="K43" s="40"/>
    </row>
    <row r="44" spans="2:11" s="41" customFormat="1">
      <c r="B44" s="42"/>
      <c r="C44" s="39"/>
      <c r="D44" s="39"/>
      <c r="E44" s="39"/>
      <c r="F44" s="39"/>
      <c r="G44" s="39"/>
      <c r="H44" s="39"/>
      <c r="I44" s="39"/>
      <c r="J44" s="39"/>
      <c r="K44" s="40"/>
    </row>
    <row r="45" spans="2:11" s="24" customFormat="1" ht="12.95" customHeight="1">
      <c r="B45" s="18"/>
      <c r="C45" s="19" t="s">
        <v>98</v>
      </c>
      <c r="D45" s="19"/>
      <c r="E45" s="19"/>
      <c r="F45" s="19"/>
      <c r="G45" s="19"/>
      <c r="H45" s="286" t="s">
        <v>165</v>
      </c>
      <c r="I45" s="286"/>
      <c r="J45" s="19"/>
      <c r="K45" s="23"/>
    </row>
    <row r="46" spans="2:11" s="24" customFormat="1" ht="12.95" customHeight="1">
      <c r="B46" s="18"/>
      <c r="C46" s="19" t="s">
        <v>99</v>
      </c>
      <c r="D46" s="19"/>
      <c r="E46" s="19"/>
      <c r="F46" s="19"/>
      <c r="G46" s="19"/>
      <c r="H46" s="287" t="s">
        <v>166</v>
      </c>
      <c r="I46" s="287"/>
      <c r="J46" s="19"/>
      <c r="K46" s="23"/>
    </row>
    <row r="47" spans="2:11" s="24" customFormat="1" ht="12.95" customHeight="1">
      <c r="B47" s="18"/>
      <c r="C47" s="19" t="s">
        <v>93</v>
      </c>
      <c r="D47" s="19"/>
      <c r="E47" s="19"/>
      <c r="F47" s="19"/>
      <c r="G47" s="19"/>
      <c r="H47" s="287" t="s">
        <v>100</v>
      </c>
      <c r="I47" s="287"/>
      <c r="J47" s="19"/>
      <c r="K47" s="23"/>
    </row>
    <row r="48" spans="2:11" s="24" customFormat="1" ht="12.95" customHeight="1">
      <c r="B48" s="18"/>
      <c r="C48" s="19" t="s">
        <v>94</v>
      </c>
      <c r="D48" s="19"/>
      <c r="E48" s="19"/>
      <c r="F48" s="19"/>
      <c r="G48" s="19"/>
      <c r="H48" s="287" t="s">
        <v>100</v>
      </c>
      <c r="I48" s="287"/>
      <c r="J48" s="19"/>
      <c r="K48" s="23"/>
    </row>
    <row r="49" spans="2:11" s="35" customFormat="1">
      <c r="B49" s="32"/>
      <c r="C49" s="33"/>
      <c r="D49" s="33"/>
      <c r="E49" s="33"/>
      <c r="F49" s="33"/>
      <c r="G49" s="33"/>
      <c r="H49" s="33"/>
      <c r="I49" s="33"/>
      <c r="J49" s="33"/>
      <c r="K49" s="34"/>
    </row>
    <row r="50" spans="2:11" s="46" customFormat="1" ht="12.95" customHeight="1">
      <c r="B50" s="43"/>
      <c r="C50" s="19" t="s">
        <v>101</v>
      </c>
      <c r="D50" s="19"/>
      <c r="E50" s="19"/>
      <c r="F50" s="19"/>
      <c r="G50" s="31" t="s">
        <v>95</v>
      </c>
      <c r="H50" s="286" t="s">
        <v>232</v>
      </c>
      <c r="I50" s="286"/>
      <c r="J50" s="44"/>
      <c r="K50" s="45"/>
    </row>
    <row r="51" spans="2:11" s="46" customFormat="1" ht="12.95" customHeight="1">
      <c r="B51" s="43"/>
      <c r="C51" s="19"/>
      <c r="D51" s="19"/>
      <c r="E51" s="19"/>
      <c r="F51" s="19"/>
      <c r="G51" s="31" t="s">
        <v>96</v>
      </c>
      <c r="H51" s="287" t="s">
        <v>233</v>
      </c>
      <c r="I51" s="287"/>
      <c r="J51" s="44"/>
      <c r="K51" s="45"/>
    </row>
    <row r="52" spans="2:11" s="46" customFormat="1" ht="7.5" customHeight="1">
      <c r="B52" s="43"/>
      <c r="C52" s="19"/>
      <c r="D52" s="19"/>
      <c r="E52" s="19"/>
      <c r="F52" s="19"/>
      <c r="G52" s="31"/>
      <c r="H52" s="31"/>
      <c r="I52" s="31"/>
      <c r="J52" s="44"/>
      <c r="K52" s="45"/>
    </row>
    <row r="53" spans="2:11" s="46" customFormat="1" ht="12.95" customHeight="1">
      <c r="B53" s="43"/>
      <c r="C53" s="19" t="s">
        <v>97</v>
      </c>
      <c r="D53" s="19"/>
      <c r="E53" s="19"/>
      <c r="F53" s="31"/>
      <c r="G53" s="19"/>
      <c r="H53" s="193"/>
      <c r="I53" s="22" t="s">
        <v>252</v>
      </c>
      <c r="J53" s="44"/>
      <c r="K53" s="45"/>
    </row>
    <row r="54" spans="2:11" ht="22.5" customHeight="1">
      <c r="B54" s="47"/>
      <c r="C54" s="48"/>
      <c r="D54" s="48"/>
      <c r="E54" s="48"/>
      <c r="F54" s="48"/>
      <c r="G54" s="48"/>
      <c r="H54" s="48"/>
      <c r="I54" s="48"/>
      <c r="J54" s="48"/>
      <c r="K54" s="49"/>
    </row>
    <row r="55" spans="2:11" ht="6.75" customHeight="1"/>
  </sheetData>
  <mergeCells count="9">
    <mergeCell ref="B25:K25"/>
    <mergeCell ref="C26:J26"/>
    <mergeCell ref="C27:J27"/>
    <mergeCell ref="H45:I45"/>
    <mergeCell ref="H51:I51"/>
    <mergeCell ref="H46:I46"/>
    <mergeCell ref="H47:I47"/>
    <mergeCell ref="H48:I48"/>
    <mergeCell ref="H50:I50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topLeftCell="A25" workbookViewId="0">
      <selection activeCell="E47" sqref="E47"/>
    </sheetView>
  </sheetViews>
  <sheetFormatPr defaultRowHeight="12.75"/>
  <cols>
    <col min="1" max="1" width="3" style="78" customWidth="1"/>
    <col min="2" max="2" width="3.7109375" style="79" customWidth="1"/>
    <col min="3" max="3" width="2.7109375" style="79" customWidth="1"/>
    <col min="4" max="4" width="4" style="79" customWidth="1"/>
    <col min="5" max="5" width="40.5703125" style="78" customWidth="1"/>
    <col min="6" max="6" width="8.28515625" style="78" customWidth="1"/>
    <col min="7" max="8" width="15.7109375" style="80" customWidth="1"/>
    <col min="9" max="9" width="1.42578125" style="78" customWidth="1"/>
    <col min="10" max="16384" width="9.140625" style="78"/>
  </cols>
  <sheetData>
    <row r="1" spans="2:8" s="14" customFormat="1" ht="7.5" customHeight="1">
      <c r="B1" s="51"/>
      <c r="C1" s="51"/>
      <c r="D1" s="51"/>
      <c r="G1" s="52"/>
      <c r="H1" s="52"/>
    </row>
    <row r="2" spans="2:8" s="56" customFormat="1" ht="18">
      <c r="B2" s="133" t="s">
        <v>177</v>
      </c>
      <c r="C2" s="134"/>
      <c r="D2" s="134"/>
      <c r="E2" s="135"/>
      <c r="F2" s="124"/>
      <c r="G2" s="124"/>
      <c r="H2" s="136" t="s">
        <v>167</v>
      </c>
    </row>
    <row r="3" spans="2:8" s="56" customFormat="1" ht="9" customHeight="1">
      <c r="B3" s="133"/>
      <c r="C3" s="134"/>
      <c r="D3" s="134"/>
      <c r="E3" s="135"/>
      <c r="F3" s="124"/>
      <c r="G3" s="136"/>
      <c r="H3" s="136"/>
    </row>
    <row r="4" spans="2:8" s="58" customFormat="1" ht="18" customHeight="1">
      <c r="B4" s="288" t="s">
        <v>234</v>
      </c>
      <c r="C4" s="288"/>
      <c r="D4" s="288"/>
      <c r="E4" s="288"/>
      <c r="F4" s="288"/>
      <c r="G4" s="288"/>
      <c r="H4" s="288"/>
    </row>
    <row r="5" spans="2:8" s="35" customFormat="1" ht="6.75" customHeight="1" thickBot="1">
      <c r="B5" s="59"/>
      <c r="C5" s="59"/>
      <c r="D5" s="59"/>
      <c r="G5" s="60"/>
      <c r="H5" s="60"/>
    </row>
    <row r="6" spans="2:8" s="35" customFormat="1" ht="12" customHeight="1">
      <c r="B6" s="297" t="s">
        <v>2</v>
      </c>
      <c r="C6" s="294" t="s">
        <v>8</v>
      </c>
      <c r="D6" s="295"/>
      <c r="E6" s="296"/>
      <c r="F6" s="292" t="s">
        <v>9</v>
      </c>
      <c r="G6" s="155" t="s">
        <v>132</v>
      </c>
      <c r="H6" s="156" t="s">
        <v>132</v>
      </c>
    </row>
    <row r="7" spans="2:8" s="35" customFormat="1" ht="12" customHeight="1" thickBot="1">
      <c r="B7" s="298"/>
      <c r="C7" s="289"/>
      <c r="D7" s="290"/>
      <c r="E7" s="291"/>
      <c r="F7" s="293"/>
      <c r="G7" s="157" t="s">
        <v>133</v>
      </c>
      <c r="H7" s="158" t="s">
        <v>135</v>
      </c>
    </row>
    <row r="8" spans="2:8" s="124" customFormat="1" ht="24.95" customHeight="1">
      <c r="B8" s="161" t="s">
        <v>3</v>
      </c>
      <c r="C8" s="299" t="s">
        <v>136</v>
      </c>
      <c r="D8" s="300"/>
      <c r="E8" s="301"/>
      <c r="F8" s="162"/>
      <c r="G8" s="163">
        <f>G9+G12+G13+G21+G27+G28+G29</f>
        <v>179032359</v>
      </c>
      <c r="H8" s="163">
        <f>H9+H12+H13+H21+H27+H28+H29</f>
        <v>180969951</v>
      </c>
    </row>
    <row r="9" spans="2:8" s="65" customFormat="1" ht="17.100000000000001" customHeight="1">
      <c r="B9" s="139"/>
      <c r="C9" s="63">
        <v>1</v>
      </c>
      <c r="D9" s="62" t="s">
        <v>10</v>
      </c>
      <c r="E9" s="126"/>
      <c r="F9" s="224">
        <v>4</v>
      </c>
      <c r="G9" s="123">
        <f>G10+G11</f>
        <v>15318216</v>
      </c>
      <c r="H9" s="123">
        <f>H10+H11</f>
        <v>878250</v>
      </c>
    </row>
    <row r="10" spans="2:8" s="70" customFormat="1" ht="17.100000000000001" customHeight="1">
      <c r="B10" s="139"/>
      <c r="C10" s="63"/>
      <c r="D10" s="67" t="s">
        <v>102</v>
      </c>
      <c r="E10" s="68" t="s">
        <v>28</v>
      </c>
      <c r="F10" s="245" t="s">
        <v>192</v>
      </c>
      <c r="G10" s="69">
        <v>15318216</v>
      </c>
      <c r="H10" s="69">
        <v>877050</v>
      </c>
    </row>
    <row r="11" spans="2:8" s="70" customFormat="1" ht="17.100000000000001" customHeight="1">
      <c r="B11" s="140"/>
      <c r="C11" s="63"/>
      <c r="D11" s="67" t="s">
        <v>102</v>
      </c>
      <c r="E11" s="68" t="s">
        <v>29</v>
      </c>
      <c r="F11" s="245" t="s">
        <v>193</v>
      </c>
      <c r="G11" s="69">
        <v>0</v>
      </c>
      <c r="H11" s="69">
        <v>1200</v>
      </c>
    </row>
    <row r="12" spans="2:8" s="124" customFormat="1" ht="17.100000000000001" customHeight="1">
      <c r="B12" s="141"/>
      <c r="C12" s="122">
        <v>2</v>
      </c>
      <c r="D12" s="121" t="s">
        <v>137</v>
      </c>
      <c r="E12" s="126"/>
      <c r="F12" s="246"/>
      <c r="G12" s="123"/>
      <c r="H12" s="123"/>
    </row>
    <row r="13" spans="2:8" s="124" customFormat="1" ht="17.100000000000001" customHeight="1">
      <c r="B13" s="141"/>
      <c r="C13" s="122">
        <v>3</v>
      </c>
      <c r="D13" s="121" t="s">
        <v>138</v>
      </c>
      <c r="E13" s="126"/>
      <c r="F13" s="251">
        <v>5</v>
      </c>
      <c r="G13" s="123">
        <f>G14+G15+G16+G17+G18+G19+G20</f>
        <v>163036785</v>
      </c>
      <c r="H13" s="123">
        <f>H14+H15+H16+H17+H18+H19+H20</f>
        <v>179443934</v>
      </c>
    </row>
    <row r="14" spans="2:8" s="70" customFormat="1" ht="17.100000000000001" customHeight="1">
      <c r="B14" s="139"/>
      <c r="C14" s="72"/>
      <c r="D14" s="67" t="s">
        <v>102</v>
      </c>
      <c r="E14" s="68" t="s">
        <v>103</v>
      </c>
      <c r="F14" s="245" t="s">
        <v>194</v>
      </c>
      <c r="G14" s="69">
        <v>19230296</v>
      </c>
      <c r="H14" s="69">
        <v>36231254</v>
      </c>
    </row>
    <row r="15" spans="2:8" s="70" customFormat="1" ht="17.100000000000001" customHeight="1">
      <c r="B15" s="140"/>
      <c r="C15" s="73"/>
      <c r="D15" s="74" t="s">
        <v>102</v>
      </c>
      <c r="E15" s="68" t="s">
        <v>172</v>
      </c>
      <c r="F15" s="245" t="s">
        <v>195</v>
      </c>
      <c r="G15" s="69">
        <v>38443389</v>
      </c>
      <c r="H15" s="69">
        <v>1731088</v>
      </c>
    </row>
    <row r="16" spans="2:8" s="70" customFormat="1" ht="17.100000000000001" customHeight="1">
      <c r="B16" s="140"/>
      <c r="C16" s="73"/>
      <c r="D16" s="74" t="s">
        <v>102</v>
      </c>
      <c r="E16" s="68" t="s">
        <v>104</v>
      </c>
      <c r="F16" s="245" t="s">
        <v>196</v>
      </c>
      <c r="G16" s="69"/>
      <c r="H16" s="69">
        <v>224000</v>
      </c>
    </row>
    <row r="17" spans="2:8" s="70" customFormat="1" ht="17.100000000000001" customHeight="1">
      <c r="B17" s="140"/>
      <c r="C17" s="73"/>
      <c r="D17" s="74" t="s">
        <v>102</v>
      </c>
      <c r="E17" s="68" t="s">
        <v>105</v>
      </c>
      <c r="F17" s="245" t="s">
        <v>197</v>
      </c>
      <c r="G17" s="69">
        <v>101353704</v>
      </c>
      <c r="H17" s="69">
        <v>120868692</v>
      </c>
    </row>
    <row r="18" spans="2:8" s="70" customFormat="1" ht="17.100000000000001" customHeight="1">
      <c r="B18" s="140"/>
      <c r="C18" s="73"/>
      <c r="D18" s="74" t="s">
        <v>102</v>
      </c>
      <c r="E18" s="68" t="s">
        <v>183</v>
      </c>
      <c r="F18" s="245" t="s">
        <v>198</v>
      </c>
      <c r="G18" s="69">
        <v>0</v>
      </c>
      <c r="H18" s="69">
        <v>14964417</v>
      </c>
    </row>
    <row r="19" spans="2:8" s="70" customFormat="1" ht="17.100000000000001" customHeight="1">
      <c r="B19" s="140"/>
      <c r="C19" s="73"/>
      <c r="D19" s="74" t="s">
        <v>102</v>
      </c>
      <c r="E19" s="68" t="s">
        <v>187</v>
      </c>
      <c r="F19" s="245" t="s">
        <v>199</v>
      </c>
      <c r="G19" s="69">
        <v>3988879</v>
      </c>
      <c r="H19" s="69">
        <v>5407116</v>
      </c>
    </row>
    <row r="20" spans="2:8" s="70" customFormat="1" ht="17.100000000000001" customHeight="1">
      <c r="B20" s="140"/>
      <c r="C20" s="73"/>
      <c r="D20" s="74" t="s">
        <v>102</v>
      </c>
      <c r="E20" s="68" t="s">
        <v>169</v>
      </c>
      <c r="F20" s="245" t="s">
        <v>200</v>
      </c>
      <c r="G20" s="69">
        <v>20517</v>
      </c>
      <c r="H20" s="69">
        <v>17367</v>
      </c>
    </row>
    <row r="21" spans="2:8" s="124" customFormat="1" ht="17.100000000000001" customHeight="1">
      <c r="B21" s="141"/>
      <c r="C21" s="122">
        <v>4</v>
      </c>
      <c r="D21" s="121" t="s">
        <v>11</v>
      </c>
      <c r="E21" s="126"/>
      <c r="F21" s="246"/>
      <c r="G21" s="123">
        <f>SUM(G22:G26)</f>
        <v>0</v>
      </c>
      <c r="H21" s="123">
        <f>SUM(H22:H26)</f>
        <v>0</v>
      </c>
    </row>
    <row r="22" spans="2:8" s="70" customFormat="1" ht="17.100000000000001" customHeight="1">
      <c r="B22" s="139"/>
      <c r="C22" s="72"/>
      <c r="D22" s="67" t="s">
        <v>102</v>
      </c>
      <c r="E22" s="68" t="s">
        <v>12</v>
      </c>
      <c r="F22" s="246"/>
      <c r="G22" s="69">
        <v>0</v>
      </c>
      <c r="H22" s="69">
        <v>0</v>
      </c>
    </row>
    <row r="23" spans="2:8" s="70" customFormat="1" ht="17.100000000000001" customHeight="1">
      <c r="B23" s="140"/>
      <c r="C23" s="73"/>
      <c r="D23" s="74" t="s">
        <v>102</v>
      </c>
      <c r="E23" s="68" t="s">
        <v>107</v>
      </c>
      <c r="F23" s="246"/>
      <c r="G23" s="69">
        <v>0</v>
      </c>
      <c r="H23" s="69">
        <v>0</v>
      </c>
    </row>
    <row r="24" spans="2:8" s="70" customFormat="1" ht="17.100000000000001" customHeight="1">
      <c r="B24" s="140"/>
      <c r="C24" s="73"/>
      <c r="D24" s="74" t="s">
        <v>102</v>
      </c>
      <c r="E24" s="68" t="s">
        <v>141</v>
      </c>
      <c r="F24" s="246"/>
      <c r="G24" s="69">
        <v>0</v>
      </c>
      <c r="H24" s="69">
        <v>0</v>
      </c>
    </row>
    <row r="25" spans="2:8" s="70" customFormat="1" ht="17.100000000000001" customHeight="1">
      <c r="B25" s="140"/>
      <c r="C25" s="73"/>
      <c r="D25" s="74" t="s">
        <v>102</v>
      </c>
      <c r="E25" s="68" t="s">
        <v>13</v>
      </c>
      <c r="F25" s="246"/>
      <c r="G25" s="69">
        <v>0</v>
      </c>
      <c r="H25" s="69">
        <v>0</v>
      </c>
    </row>
    <row r="26" spans="2:8" s="70" customFormat="1" ht="17.100000000000001" customHeight="1">
      <c r="B26" s="140"/>
      <c r="C26" s="73"/>
      <c r="D26" s="74" t="s">
        <v>102</v>
      </c>
      <c r="E26" s="68" t="s">
        <v>14</v>
      </c>
      <c r="F26" s="246"/>
      <c r="G26" s="69">
        <v>0</v>
      </c>
      <c r="H26" s="69">
        <v>0</v>
      </c>
    </row>
    <row r="27" spans="2:8" s="124" customFormat="1" ht="17.100000000000001" customHeight="1">
      <c r="B27" s="141"/>
      <c r="C27" s="122">
        <v>5</v>
      </c>
      <c r="D27" s="121" t="s">
        <v>139</v>
      </c>
      <c r="E27" s="126"/>
      <c r="F27" s="246"/>
      <c r="G27" s="123"/>
      <c r="H27" s="123"/>
    </row>
    <row r="28" spans="2:8" s="124" customFormat="1" ht="17.100000000000001" customHeight="1">
      <c r="B28" s="141"/>
      <c r="C28" s="122">
        <v>6</v>
      </c>
      <c r="D28" s="121" t="s">
        <v>140</v>
      </c>
      <c r="E28" s="126"/>
      <c r="F28" s="246"/>
      <c r="G28" s="123"/>
      <c r="H28" s="123"/>
    </row>
    <row r="29" spans="2:8" s="124" customFormat="1" ht="17.100000000000001" customHeight="1">
      <c r="B29" s="141"/>
      <c r="C29" s="122">
        <v>7</v>
      </c>
      <c r="D29" s="121" t="s">
        <v>15</v>
      </c>
      <c r="E29" s="126"/>
      <c r="F29" s="251">
        <v>6</v>
      </c>
      <c r="G29" s="123">
        <f>G30+G31</f>
        <v>677358</v>
      </c>
      <c r="H29" s="123">
        <f>H30+H31</f>
        <v>647767</v>
      </c>
    </row>
    <row r="30" spans="2:8" s="65" customFormat="1" ht="17.100000000000001" customHeight="1">
      <c r="B30" s="139"/>
      <c r="C30" s="63"/>
      <c r="D30" s="67" t="s">
        <v>102</v>
      </c>
      <c r="E30" s="66" t="s">
        <v>142</v>
      </c>
      <c r="F30" s="246"/>
      <c r="G30" s="64">
        <v>0</v>
      </c>
      <c r="H30" s="64">
        <v>0</v>
      </c>
    </row>
    <row r="31" spans="2:8" s="65" customFormat="1" ht="17.100000000000001" customHeight="1" thickBot="1">
      <c r="B31" s="142"/>
      <c r="C31" s="143"/>
      <c r="D31" s="144" t="s">
        <v>102</v>
      </c>
      <c r="E31" s="145" t="s">
        <v>176</v>
      </c>
      <c r="F31" s="247"/>
      <c r="G31" s="146">
        <v>677358</v>
      </c>
      <c r="H31" s="146">
        <v>647767</v>
      </c>
    </row>
    <row r="32" spans="2:8" s="124" customFormat="1" ht="24.95" customHeight="1" thickBot="1">
      <c r="B32" s="159" t="s">
        <v>4</v>
      </c>
      <c r="C32" s="289" t="s">
        <v>16</v>
      </c>
      <c r="D32" s="290"/>
      <c r="E32" s="291"/>
      <c r="F32" s="248"/>
      <c r="G32" s="160">
        <f>G33+G34+G39+G40+G41+G42</f>
        <v>910553666</v>
      </c>
      <c r="H32" s="160">
        <f>H33+H34+H39+H40+H41+H42</f>
        <v>992418168</v>
      </c>
    </row>
    <row r="33" spans="2:8" s="124" customFormat="1" ht="17.100000000000001" customHeight="1">
      <c r="B33" s="210"/>
      <c r="C33" s="226">
        <v>1</v>
      </c>
      <c r="D33" s="227" t="s">
        <v>17</v>
      </c>
      <c r="E33" s="213"/>
      <c r="F33" s="249"/>
      <c r="G33" s="214"/>
      <c r="H33" s="214"/>
    </row>
    <row r="34" spans="2:8" s="124" customFormat="1" ht="17.100000000000001" customHeight="1">
      <c r="B34" s="141"/>
      <c r="C34" s="122">
        <v>2</v>
      </c>
      <c r="D34" s="121" t="s">
        <v>18</v>
      </c>
      <c r="E34" s="126"/>
      <c r="F34" s="251">
        <v>7</v>
      </c>
      <c r="G34" s="123">
        <f>G35+G36+G37+G38</f>
        <v>908885579</v>
      </c>
      <c r="H34" s="123">
        <f>H35+H36+H37+H38</f>
        <v>992075255</v>
      </c>
    </row>
    <row r="35" spans="2:8" s="70" customFormat="1" ht="17.100000000000001" customHeight="1">
      <c r="B35" s="139"/>
      <c r="C35" s="72"/>
      <c r="D35" s="67" t="s">
        <v>102</v>
      </c>
      <c r="E35" s="68" t="s">
        <v>23</v>
      </c>
      <c r="F35" s="246"/>
      <c r="G35" s="69">
        <v>0</v>
      </c>
      <c r="H35" s="69">
        <v>0</v>
      </c>
    </row>
    <row r="36" spans="2:8" s="70" customFormat="1" ht="17.100000000000001" customHeight="1">
      <c r="B36" s="140"/>
      <c r="C36" s="73"/>
      <c r="D36" s="74" t="s">
        <v>102</v>
      </c>
      <c r="E36" s="68" t="s">
        <v>5</v>
      </c>
      <c r="F36" s="245" t="s">
        <v>201</v>
      </c>
      <c r="G36" s="69">
        <v>657158633</v>
      </c>
      <c r="H36" s="69">
        <v>676267096</v>
      </c>
    </row>
    <row r="37" spans="2:8" s="70" customFormat="1" ht="17.100000000000001" customHeight="1">
      <c r="B37" s="140"/>
      <c r="C37" s="73"/>
      <c r="D37" s="74" t="s">
        <v>102</v>
      </c>
      <c r="E37" s="68" t="s">
        <v>106</v>
      </c>
      <c r="F37" s="245" t="s">
        <v>202</v>
      </c>
      <c r="G37" s="69">
        <v>250611809</v>
      </c>
      <c r="H37" s="69">
        <v>314939004</v>
      </c>
    </row>
    <row r="38" spans="2:8" s="70" customFormat="1" ht="17.100000000000001" customHeight="1">
      <c r="B38" s="140"/>
      <c r="C38" s="73"/>
      <c r="D38" s="74" t="s">
        <v>102</v>
      </c>
      <c r="E38" s="68" t="s">
        <v>115</v>
      </c>
      <c r="F38" s="245" t="s">
        <v>203</v>
      </c>
      <c r="G38" s="69">
        <v>1115137</v>
      </c>
      <c r="H38" s="69">
        <v>869155</v>
      </c>
    </row>
    <row r="39" spans="2:8" s="124" customFormat="1" ht="17.100000000000001" customHeight="1">
      <c r="B39" s="141"/>
      <c r="C39" s="122">
        <v>3</v>
      </c>
      <c r="D39" s="121" t="s">
        <v>19</v>
      </c>
      <c r="E39" s="126"/>
      <c r="F39" s="246"/>
      <c r="G39" s="123">
        <v>0</v>
      </c>
      <c r="H39" s="123">
        <v>0</v>
      </c>
    </row>
    <row r="40" spans="2:8" s="124" customFormat="1" ht="17.100000000000001" customHeight="1">
      <c r="B40" s="141"/>
      <c r="C40" s="122">
        <v>4</v>
      </c>
      <c r="D40" s="121" t="s">
        <v>20</v>
      </c>
      <c r="E40" s="126"/>
      <c r="F40" s="245" t="s">
        <v>204</v>
      </c>
      <c r="G40" s="123">
        <v>1668087</v>
      </c>
      <c r="H40" s="123">
        <v>342913</v>
      </c>
    </row>
    <row r="41" spans="2:8" s="124" customFormat="1" ht="17.100000000000001" customHeight="1">
      <c r="B41" s="141"/>
      <c r="C41" s="122">
        <v>5</v>
      </c>
      <c r="D41" s="121" t="s">
        <v>21</v>
      </c>
      <c r="E41" s="126"/>
      <c r="F41" s="246"/>
      <c r="G41" s="123"/>
      <c r="H41" s="123"/>
    </row>
    <row r="42" spans="2:8" s="124" customFormat="1" ht="17.100000000000001" customHeight="1">
      <c r="B42" s="141"/>
      <c r="C42" s="224">
        <v>6</v>
      </c>
      <c r="D42" s="225" t="s">
        <v>22</v>
      </c>
      <c r="E42" s="219"/>
      <c r="F42" s="246"/>
      <c r="G42" s="123">
        <f>SUM(G43:G44)</f>
        <v>0</v>
      </c>
      <c r="H42" s="123">
        <f>SUM(H43:H44)</f>
        <v>0</v>
      </c>
    </row>
    <row r="43" spans="2:8" s="124" customFormat="1" ht="17.100000000000001" customHeight="1">
      <c r="B43" s="141"/>
      <c r="C43" s="224"/>
      <c r="D43" s="225"/>
      <c r="E43" s="129" t="s">
        <v>184</v>
      </c>
      <c r="F43" s="246"/>
      <c r="G43" s="125">
        <v>0</v>
      </c>
      <c r="H43" s="125">
        <v>0</v>
      </c>
    </row>
    <row r="44" spans="2:8" s="124" customFormat="1" ht="17.100000000000001" customHeight="1" thickBot="1">
      <c r="B44" s="150"/>
      <c r="C44" s="229"/>
      <c r="D44" s="230"/>
      <c r="E44" s="166" t="s">
        <v>185</v>
      </c>
      <c r="F44" s="247"/>
      <c r="G44" s="231">
        <v>0</v>
      </c>
      <c r="H44" s="231">
        <v>0</v>
      </c>
    </row>
    <row r="45" spans="2:8" s="124" customFormat="1" ht="30" customHeight="1" thickBot="1">
      <c r="B45" s="164"/>
      <c r="C45" s="289" t="s">
        <v>53</v>
      </c>
      <c r="D45" s="290"/>
      <c r="E45" s="291"/>
      <c r="F45" s="250"/>
      <c r="G45" s="160">
        <f>G8+G32</f>
        <v>1089586025</v>
      </c>
      <c r="H45" s="160">
        <f>H8+H32</f>
        <v>1173388119</v>
      </c>
    </row>
    <row r="46" spans="2:8" s="65" customFormat="1" ht="9.75" customHeight="1">
      <c r="B46" s="75"/>
      <c r="C46" s="75"/>
      <c r="D46" s="75"/>
      <c r="E46" s="75"/>
      <c r="F46" s="76"/>
      <c r="G46" s="77"/>
      <c r="H46" s="77"/>
    </row>
    <row r="47" spans="2:8" s="65" customFormat="1" ht="30.75" customHeight="1">
      <c r="B47" s="75"/>
      <c r="C47" s="75"/>
      <c r="D47" s="75"/>
      <c r="E47" s="75"/>
      <c r="F47" s="76"/>
      <c r="G47" s="77"/>
      <c r="H47" s="77"/>
    </row>
    <row r="48" spans="2:8">
      <c r="G48" s="80">
        <f>G45-Pasivet!G45</f>
        <v>0</v>
      </c>
      <c r="H48" s="80">
        <f>H45-Pasivet!H45</f>
        <v>0</v>
      </c>
    </row>
  </sheetData>
  <mergeCells count="7">
    <mergeCell ref="B4:H4"/>
    <mergeCell ref="C32:E32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topLeftCell="A28" workbookViewId="0">
      <selection activeCell="H13" sqref="H13"/>
    </sheetView>
  </sheetViews>
  <sheetFormatPr defaultRowHeight="12.75"/>
  <cols>
    <col min="1" max="1" width="2.85546875" style="78" customWidth="1"/>
    <col min="2" max="2" width="3.7109375" style="79" customWidth="1"/>
    <col min="3" max="3" width="2.7109375" style="79" customWidth="1"/>
    <col min="4" max="4" width="4" style="79" customWidth="1"/>
    <col min="5" max="5" width="39.5703125" style="78" customWidth="1"/>
    <col min="6" max="6" width="8.28515625" style="78" customWidth="1"/>
    <col min="7" max="8" width="15.7109375" style="80" customWidth="1"/>
    <col min="9" max="9" width="1.42578125" style="78" customWidth="1"/>
    <col min="10" max="10" width="9.140625" style="78"/>
    <col min="11" max="11" width="7.42578125" style="78" customWidth="1"/>
    <col min="12" max="16384" width="9.140625" style="78"/>
  </cols>
  <sheetData>
    <row r="2" spans="2:8" s="56" customFormat="1" ht="18">
      <c r="B2" s="133" t="s">
        <v>177</v>
      </c>
      <c r="C2" s="134"/>
      <c r="D2" s="134"/>
      <c r="E2" s="135"/>
      <c r="F2" s="124"/>
      <c r="G2" s="124"/>
      <c r="H2" s="136" t="s">
        <v>167</v>
      </c>
    </row>
    <row r="3" spans="2:8" s="56" customFormat="1" ht="6" customHeight="1">
      <c r="B3" s="133"/>
      <c r="C3" s="134"/>
      <c r="D3" s="134"/>
      <c r="E3" s="135"/>
      <c r="F3" s="124"/>
      <c r="G3" s="136"/>
      <c r="H3" s="136"/>
    </row>
    <row r="4" spans="2:8" s="58" customFormat="1" ht="18" customHeight="1">
      <c r="B4" s="288" t="s">
        <v>234</v>
      </c>
      <c r="C4" s="288"/>
      <c r="D4" s="288"/>
      <c r="E4" s="288"/>
      <c r="F4" s="288"/>
      <c r="G4" s="288"/>
      <c r="H4" s="288"/>
    </row>
    <row r="5" spans="2:8" s="35" customFormat="1" ht="6.75" customHeight="1" thickBot="1">
      <c r="B5" s="59"/>
      <c r="C5" s="59"/>
      <c r="D5" s="59"/>
      <c r="G5" s="60"/>
      <c r="H5" s="60"/>
    </row>
    <row r="6" spans="2:8" s="58" customFormat="1" ht="15.95" customHeight="1">
      <c r="B6" s="297" t="s">
        <v>2</v>
      </c>
      <c r="C6" s="294" t="s">
        <v>48</v>
      </c>
      <c r="D6" s="295"/>
      <c r="E6" s="296"/>
      <c r="F6" s="292" t="s">
        <v>9</v>
      </c>
      <c r="G6" s="155" t="s">
        <v>132</v>
      </c>
      <c r="H6" s="156" t="s">
        <v>132</v>
      </c>
    </row>
    <row r="7" spans="2:8" s="58" customFormat="1" ht="11.25" customHeight="1" thickBot="1">
      <c r="B7" s="298"/>
      <c r="C7" s="289"/>
      <c r="D7" s="290"/>
      <c r="E7" s="291"/>
      <c r="F7" s="293"/>
      <c r="G7" s="157" t="s">
        <v>133</v>
      </c>
      <c r="H7" s="158" t="s">
        <v>135</v>
      </c>
    </row>
    <row r="8" spans="2:8" s="124" customFormat="1" ht="24.95" customHeight="1" thickBot="1">
      <c r="B8" s="159" t="s">
        <v>3</v>
      </c>
      <c r="C8" s="289" t="s">
        <v>49</v>
      </c>
      <c r="D8" s="290"/>
      <c r="E8" s="291"/>
      <c r="F8" s="165"/>
      <c r="G8" s="160">
        <f>G9+G10+G13+G24+G25</f>
        <v>97144078</v>
      </c>
      <c r="H8" s="160">
        <f>H9+H10+H13+H24+H25</f>
        <v>172705914</v>
      </c>
    </row>
    <row r="9" spans="2:8" s="124" customFormat="1" ht="15.95" customHeight="1">
      <c r="B9" s="138"/>
      <c r="C9" s="147">
        <v>1</v>
      </c>
      <c r="D9" s="148" t="s">
        <v>24</v>
      </c>
      <c r="E9" s="149"/>
      <c r="F9" s="252"/>
      <c r="G9" s="137"/>
      <c r="H9" s="137"/>
    </row>
    <row r="10" spans="2:8" s="124" customFormat="1" ht="15.95" customHeight="1">
      <c r="B10" s="141"/>
      <c r="C10" s="122">
        <v>2</v>
      </c>
      <c r="D10" s="121" t="s">
        <v>25</v>
      </c>
      <c r="E10" s="126"/>
      <c r="F10" s="261">
        <v>8</v>
      </c>
      <c r="G10" s="123">
        <f>SUM(G11:G12)</f>
        <v>48604152</v>
      </c>
      <c r="H10" s="123">
        <f>SUM(H11:H12)</f>
        <v>116248884</v>
      </c>
    </row>
    <row r="11" spans="2:8" s="70" customFormat="1" ht="15.95" customHeight="1">
      <c r="B11" s="139"/>
      <c r="C11" s="72"/>
      <c r="D11" s="67" t="s">
        <v>102</v>
      </c>
      <c r="E11" s="68" t="s">
        <v>109</v>
      </c>
      <c r="F11" s="260" t="s">
        <v>205</v>
      </c>
      <c r="G11" s="125">
        <v>0</v>
      </c>
      <c r="H11" s="125">
        <v>70291878</v>
      </c>
    </row>
    <row r="12" spans="2:8" s="70" customFormat="1" ht="15.95" customHeight="1">
      <c r="B12" s="140"/>
      <c r="C12" s="73"/>
      <c r="D12" s="74" t="s">
        <v>102</v>
      </c>
      <c r="E12" s="68" t="s">
        <v>244</v>
      </c>
      <c r="F12" s="260" t="s">
        <v>206</v>
      </c>
      <c r="G12" s="125">
        <v>48604152</v>
      </c>
      <c r="H12" s="125">
        <v>45957006</v>
      </c>
    </row>
    <row r="13" spans="2:8" s="124" customFormat="1" ht="15.95" customHeight="1">
      <c r="B13" s="141"/>
      <c r="C13" s="122">
        <v>3</v>
      </c>
      <c r="D13" s="121" t="s">
        <v>26</v>
      </c>
      <c r="E13" s="126"/>
      <c r="F13" s="261">
        <v>9</v>
      </c>
      <c r="G13" s="123">
        <f>G14+G15+G16+G17+G18+G19+G20+G21+G22+G23</f>
        <v>48539926</v>
      </c>
      <c r="H13" s="123">
        <f>H14+H15+H16+H17+H18+H19+H20+H21+H22+H23</f>
        <v>56457030</v>
      </c>
    </row>
    <row r="14" spans="2:8" s="70" customFormat="1" ht="15.95" customHeight="1">
      <c r="B14" s="139"/>
      <c r="C14" s="72"/>
      <c r="D14" s="67" t="s">
        <v>102</v>
      </c>
      <c r="E14" s="68" t="s">
        <v>32</v>
      </c>
      <c r="F14" s="260" t="s">
        <v>207</v>
      </c>
      <c r="G14" s="69">
        <v>42382951</v>
      </c>
      <c r="H14" s="69">
        <v>51220041</v>
      </c>
    </row>
    <row r="15" spans="2:8" s="70" customFormat="1" ht="15.95" customHeight="1">
      <c r="B15" s="140"/>
      <c r="C15" s="73"/>
      <c r="D15" s="74" t="s">
        <v>102</v>
      </c>
      <c r="E15" s="68" t="s">
        <v>62</v>
      </c>
      <c r="F15" s="260" t="s">
        <v>208</v>
      </c>
      <c r="G15" s="69">
        <v>1118442</v>
      </c>
      <c r="H15" s="69">
        <v>307233</v>
      </c>
    </row>
    <row r="16" spans="2:8" s="70" customFormat="1" ht="15.95" customHeight="1">
      <c r="B16" s="140"/>
      <c r="C16" s="73"/>
      <c r="D16" s="74" t="s">
        <v>102</v>
      </c>
      <c r="E16" s="68" t="s">
        <v>110</v>
      </c>
      <c r="F16" s="260" t="s">
        <v>209</v>
      </c>
      <c r="G16" s="69"/>
      <c r="H16" s="69">
        <v>165114</v>
      </c>
    </row>
    <row r="17" spans="2:8" s="70" customFormat="1" ht="15.95" customHeight="1">
      <c r="B17" s="140"/>
      <c r="C17" s="73"/>
      <c r="D17" s="74" t="s">
        <v>102</v>
      </c>
      <c r="E17" s="68" t="s">
        <v>111</v>
      </c>
      <c r="F17" s="260" t="s">
        <v>210</v>
      </c>
      <c r="G17" s="69">
        <v>8000</v>
      </c>
      <c r="H17" s="69">
        <v>84714</v>
      </c>
    </row>
    <row r="18" spans="2:8" s="70" customFormat="1" ht="15.95" customHeight="1">
      <c r="B18" s="140"/>
      <c r="C18" s="73"/>
      <c r="D18" s="74" t="s">
        <v>102</v>
      </c>
      <c r="E18" s="68" t="s">
        <v>112</v>
      </c>
      <c r="F18" s="260"/>
      <c r="G18" s="69">
        <v>3340788</v>
      </c>
      <c r="H18" s="69">
        <v>0</v>
      </c>
    </row>
    <row r="19" spans="2:8" s="70" customFormat="1" ht="15.95" customHeight="1">
      <c r="B19" s="140"/>
      <c r="C19" s="73"/>
      <c r="D19" s="74" t="s">
        <v>102</v>
      </c>
      <c r="E19" s="68" t="s">
        <v>113</v>
      </c>
      <c r="F19" s="260"/>
      <c r="G19" s="69"/>
      <c r="H19" s="69">
        <v>0</v>
      </c>
    </row>
    <row r="20" spans="2:8" s="70" customFormat="1" ht="15.95" customHeight="1">
      <c r="B20" s="140"/>
      <c r="C20" s="73"/>
      <c r="D20" s="74" t="s">
        <v>102</v>
      </c>
      <c r="E20" s="68" t="s">
        <v>114</v>
      </c>
      <c r="F20" s="260" t="s">
        <v>211</v>
      </c>
      <c r="G20" s="69">
        <v>155273</v>
      </c>
      <c r="H20" s="69">
        <v>172098</v>
      </c>
    </row>
    <row r="21" spans="2:8" s="70" customFormat="1" ht="15.95" customHeight="1">
      <c r="B21" s="140"/>
      <c r="C21" s="73"/>
      <c r="D21" s="74" t="s">
        <v>102</v>
      </c>
      <c r="E21" s="232" t="s">
        <v>188</v>
      </c>
      <c r="F21" s="260" t="s">
        <v>212</v>
      </c>
      <c r="G21" s="69"/>
      <c r="H21" s="69">
        <v>1418737</v>
      </c>
    </row>
    <row r="22" spans="2:8" s="70" customFormat="1" ht="15.95" customHeight="1">
      <c r="B22" s="140"/>
      <c r="C22" s="73"/>
      <c r="D22" s="74" t="s">
        <v>102</v>
      </c>
      <c r="E22" s="68" t="s">
        <v>108</v>
      </c>
      <c r="F22" s="260"/>
      <c r="G22" s="69"/>
      <c r="H22" s="69"/>
    </row>
    <row r="23" spans="2:8" s="70" customFormat="1" ht="15.95" customHeight="1">
      <c r="B23" s="140"/>
      <c r="C23" s="73"/>
      <c r="D23" s="74" t="s">
        <v>102</v>
      </c>
      <c r="E23" s="68" t="s">
        <v>116</v>
      </c>
      <c r="F23" s="260" t="s">
        <v>213</v>
      </c>
      <c r="G23" s="69">
        <v>1534472</v>
      </c>
      <c r="H23" s="69">
        <v>3089093</v>
      </c>
    </row>
    <row r="24" spans="2:8" s="124" customFormat="1" ht="15.95" customHeight="1">
      <c r="B24" s="141"/>
      <c r="C24" s="122">
        <v>4</v>
      </c>
      <c r="D24" s="121" t="s">
        <v>27</v>
      </c>
      <c r="E24" s="126"/>
      <c r="F24" s="253"/>
      <c r="G24" s="123">
        <v>0</v>
      </c>
      <c r="H24" s="123">
        <v>0</v>
      </c>
    </row>
    <row r="25" spans="2:8" s="124" customFormat="1" ht="15.95" customHeight="1" thickBot="1">
      <c r="B25" s="150"/>
      <c r="C25" s="151">
        <v>5</v>
      </c>
      <c r="D25" s="152" t="s">
        <v>143</v>
      </c>
      <c r="E25" s="153"/>
      <c r="F25" s="254"/>
      <c r="G25" s="154"/>
      <c r="H25" s="154"/>
    </row>
    <row r="26" spans="2:8" s="124" customFormat="1" ht="24.75" customHeight="1" thickBot="1">
      <c r="B26" s="159" t="s">
        <v>4</v>
      </c>
      <c r="C26" s="289" t="s">
        <v>50</v>
      </c>
      <c r="D26" s="290"/>
      <c r="E26" s="291"/>
      <c r="F26" s="244"/>
      <c r="G26" s="160">
        <f>G27+G30+G31+G32</f>
        <v>1099722485</v>
      </c>
      <c r="H26" s="160">
        <f>H27+H30+H31+H32</f>
        <v>1102045041</v>
      </c>
    </row>
    <row r="27" spans="2:8" s="124" customFormat="1" ht="15.95" customHeight="1">
      <c r="B27" s="138"/>
      <c r="C27" s="147">
        <v>1</v>
      </c>
      <c r="D27" s="148" t="s">
        <v>33</v>
      </c>
      <c r="E27" s="149"/>
      <c r="F27" s="262">
        <v>10</v>
      </c>
      <c r="G27" s="137">
        <f>G28+G29</f>
        <v>471513392</v>
      </c>
      <c r="H27" s="137">
        <f>H28+H29</f>
        <v>512417778</v>
      </c>
    </row>
    <row r="28" spans="2:8" s="70" customFormat="1" ht="15.95" customHeight="1">
      <c r="B28" s="139"/>
      <c r="C28" s="72"/>
      <c r="D28" s="67" t="s">
        <v>102</v>
      </c>
      <c r="E28" s="68" t="s">
        <v>34</v>
      </c>
      <c r="F28" s="260" t="s">
        <v>214</v>
      </c>
      <c r="G28" s="69">
        <v>471513392</v>
      </c>
      <c r="H28" s="69">
        <v>512417778</v>
      </c>
    </row>
    <row r="29" spans="2:8" s="70" customFormat="1" ht="15.95" customHeight="1">
      <c r="B29" s="140"/>
      <c r="C29" s="73"/>
      <c r="D29" s="74" t="s">
        <v>102</v>
      </c>
      <c r="E29" s="68" t="s">
        <v>30</v>
      </c>
      <c r="F29" s="253"/>
      <c r="G29" s="69"/>
      <c r="H29" s="69"/>
    </row>
    <row r="30" spans="2:8" s="65" customFormat="1" ht="15.95" customHeight="1">
      <c r="B30" s="140"/>
      <c r="C30" s="63">
        <v>2</v>
      </c>
      <c r="D30" s="62" t="s">
        <v>35</v>
      </c>
      <c r="E30" s="66"/>
      <c r="F30" s="260" t="s">
        <v>215</v>
      </c>
      <c r="G30" s="241">
        <v>628209093</v>
      </c>
      <c r="H30" s="241">
        <v>589627263</v>
      </c>
    </row>
    <row r="31" spans="2:8" s="65" customFormat="1" ht="15.95" customHeight="1">
      <c r="B31" s="139"/>
      <c r="C31" s="63">
        <v>3</v>
      </c>
      <c r="D31" s="62" t="s">
        <v>27</v>
      </c>
      <c r="E31" s="66"/>
      <c r="F31" s="253"/>
      <c r="G31" s="64"/>
      <c r="H31" s="64"/>
    </row>
    <row r="32" spans="2:8" s="65" customFormat="1" ht="15.95" customHeight="1">
      <c r="B32" s="139"/>
      <c r="C32" s="63">
        <v>4</v>
      </c>
      <c r="D32" s="62" t="s">
        <v>36</v>
      </c>
      <c r="E32" s="66"/>
      <c r="F32" s="71"/>
      <c r="G32" s="64"/>
      <c r="H32" s="64"/>
    </row>
    <row r="33" spans="2:8" s="124" customFormat="1" ht="24.75" customHeight="1" thickBot="1">
      <c r="B33" s="173"/>
      <c r="C33" s="305" t="s">
        <v>52</v>
      </c>
      <c r="D33" s="306"/>
      <c r="E33" s="307"/>
      <c r="F33" s="255"/>
      <c r="G33" s="175">
        <f>G8+G26</f>
        <v>1196866563</v>
      </c>
      <c r="H33" s="175">
        <f>H8+H26</f>
        <v>1274750955</v>
      </c>
    </row>
    <row r="34" spans="2:8" s="124" customFormat="1" ht="24.75" customHeight="1" thickBot="1">
      <c r="B34" s="159" t="s">
        <v>37</v>
      </c>
      <c r="C34" s="289" t="s">
        <v>38</v>
      </c>
      <c r="D34" s="290"/>
      <c r="E34" s="291"/>
      <c r="F34" s="244"/>
      <c r="G34" s="160">
        <f>G35+G36+G37+G38+G39+G40+G41+G42+G43+G44</f>
        <v>-107280538</v>
      </c>
      <c r="H34" s="160">
        <f>H35+H36+H37+H38+H39+H40+H41+H42+H43+H44</f>
        <v>-101362836</v>
      </c>
    </row>
    <row r="35" spans="2:8" s="65" customFormat="1" ht="15.95" customHeight="1">
      <c r="B35" s="170"/>
      <c r="C35" s="81">
        <v>1</v>
      </c>
      <c r="D35" s="167" t="s">
        <v>39</v>
      </c>
      <c r="E35" s="168"/>
      <c r="F35" s="256"/>
      <c r="G35" s="169"/>
      <c r="H35" s="169"/>
    </row>
    <row r="36" spans="2:8" s="65" customFormat="1" ht="15.95" customHeight="1">
      <c r="B36" s="139"/>
      <c r="C36" s="81">
        <v>2</v>
      </c>
      <c r="D36" s="62" t="s">
        <v>40</v>
      </c>
      <c r="E36" s="66"/>
      <c r="F36" s="257"/>
      <c r="G36" s="64"/>
      <c r="H36" s="64"/>
    </row>
    <row r="37" spans="2:8" s="65" customFormat="1" ht="15.95" customHeight="1">
      <c r="B37" s="139"/>
      <c r="C37" s="63">
        <v>3</v>
      </c>
      <c r="D37" s="62" t="s">
        <v>41</v>
      </c>
      <c r="E37" s="66"/>
      <c r="F37" s="261">
        <v>11</v>
      </c>
      <c r="G37" s="241">
        <v>4000000</v>
      </c>
      <c r="H37" s="241">
        <v>4000000</v>
      </c>
    </row>
    <row r="38" spans="2:8" s="65" customFormat="1" ht="15.95" customHeight="1">
      <c r="B38" s="139"/>
      <c r="C38" s="81">
        <v>4</v>
      </c>
      <c r="D38" s="62" t="s">
        <v>42</v>
      </c>
      <c r="E38" s="66"/>
      <c r="F38" s="257"/>
      <c r="G38" s="64"/>
      <c r="H38" s="64"/>
    </row>
    <row r="39" spans="2:8" s="65" customFormat="1" ht="15.95" customHeight="1">
      <c r="B39" s="139"/>
      <c r="C39" s="63">
        <v>5</v>
      </c>
      <c r="D39" s="62" t="s">
        <v>117</v>
      </c>
      <c r="E39" s="66"/>
      <c r="F39" s="257"/>
      <c r="G39" s="64"/>
      <c r="H39" s="64"/>
    </row>
    <row r="40" spans="2:8" s="65" customFormat="1" ht="15.95" customHeight="1">
      <c r="B40" s="139"/>
      <c r="C40" s="81">
        <v>6</v>
      </c>
      <c r="D40" s="62" t="s">
        <v>43</v>
      </c>
      <c r="E40" s="66"/>
      <c r="F40" s="257"/>
      <c r="G40" s="64">
        <v>0</v>
      </c>
      <c r="H40" s="64">
        <v>0</v>
      </c>
    </row>
    <row r="41" spans="2:8" s="65" customFormat="1" ht="15.95" customHeight="1">
      <c r="B41" s="139"/>
      <c r="C41" s="63">
        <v>7</v>
      </c>
      <c r="D41" s="62" t="s">
        <v>44</v>
      </c>
      <c r="E41" s="66"/>
      <c r="F41" s="257"/>
      <c r="G41" s="64">
        <v>0</v>
      </c>
      <c r="H41" s="64">
        <v>0</v>
      </c>
    </row>
    <row r="42" spans="2:8" s="65" customFormat="1" ht="15.95" customHeight="1">
      <c r="B42" s="139"/>
      <c r="C42" s="81">
        <v>8</v>
      </c>
      <c r="D42" s="62" t="s">
        <v>45</v>
      </c>
      <c r="E42" s="66"/>
      <c r="F42" s="257"/>
      <c r="G42" s="64">
        <v>0</v>
      </c>
      <c r="H42" s="64">
        <v>0</v>
      </c>
    </row>
    <row r="43" spans="2:8" s="65" customFormat="1" ht="15.95" customHeight="1">
      <c r="B43" s="139"/>
      <c r="C43" s="63">
        <v>9</v>
      </c>
      <c r="D43" s="62" t="s">
        <v>46</v>
      </c>
      <c r="E43" s="66"/>
      <c r="F43" s="257"/>
      <c r="G43" s="64">
        <v>-105362836</v>
      </c>
      <c r="H43" s="64">
        <v>-23860787</v>
      </c>
    </row>
    <row r="44" spans="2:8" s="65" customFormat="1" ht="15.95" customHeight="1" thickBot="1">
      <c r="B44" s="142"/>
      <c r="C44" s="171">
        <v>10</v>
      </c>
      <c r="D44" s="172" t="s">
        <v>47</v>
      </c>
      <c r="E44" s="145"/>
      <c r="F44" s="258"/>
      <c r="G44" s="146">
        <f>Rezultati!G30</f>
        <v>-5917702</v>
      </c>
      <c r="H44" s="146">
        <v>-81502049</v>
      </c>
    </row>
    <row r="45" spans="2:8" s="124" customFormat="1" ht="24.75" customHeight="1" thickBot="1">
      <c r="B45" s="176"/>
      <c r="C45" s="302" t="s">
        <v>51</v>
      </c>
      <c r="D45" s="303"/>
      <c r="E45" s="304"/>
      <c r="F45" s="259"/>
      <c r="G45" s="177">
        <f>G33+G34</f>
        <v>1089586025</v>
      </c>
      <c r="H45" s="177">
        <f>H33+H34</f>
        <v>1173388119</v>
      </c>
    </row>
    <row r="46" spans="2:8" s="65" customFormat="1" ht="15.95" customHeight="1">
      <c r="B46" s="75"/>
      <c r="C46" s="75"/>
      <c r="D46" s="82"/>
      <c r="E46" s="76"/>
      <c r="F46" s="76"/>
      <c r="G46" s="77"/>
      <c r="H46" s="77"/>
    </row>
    <row r="47" spans="2:8" s="65" customFormat="1" ht="15.95" customHeight="1">
      <c r="B47" s="75"/>
      <c r="C47" s="75"/>
      <c r="D47" s="82"/>
      <c r="E47" s="76"/>
      <c r="F47" s="76"/>
      <c r="G47" s="77"/>
      <c r="H47" s="77"/>
    </row>
    <row r="48" spans="2:8" s="65" customFormat="1" ht="15.95" customHeight="1">
      <c r="B48" s="75"/>
      <c r="C48" s="75"/>
      <c r="D48" s="82"/>
      <c r="E48" s="76"/>
      <c r="F48" s="76"/>
      <c r="G48" s="77"/>
      <c r="H48" s="77"/>
    </row>
    <row r="49" spans="2:8" s="65" customFormat="1" ht="15.95" customHeight="1">
      <c r="B49" s="75"/>
      <c r="C49" s="75"/>
      <c r="D49" s="82"/>
      <c r="E49" s="76"/>
      <c r="F49" s="76"/>
      <c r="G49" s="77"/>
      <c r="H49" s="77"/>
    </row>
    <row r="50" spans="2:8" s="65" customFormat="1" ht="15.95" customHeight="1">
      <c r="B50" s="75"/>
      <c r="C50" s="75"/>
      <c r="D50" s="82"/>
      <c r="E50" s="76"/>
      <c r="F50" s="76"/>
      <c r="G50" s="77"/>
      <c r="H50" s="77"/>
    </row>
    <row r="51" spans="2:8" s="65" customFormat="1" ht="15.95" customHeight="1">
      <c r="B51" s="75"/>
      <c r="C51" s="75"/>
      <c r="D51" s="82"/>
      <c r="E51" s="76"/>
      <c r="F51" s="76"/>
      <c r="G51" s="77"/>
      <c r="H51" s="77"/>
    </row>
    <row r="52" spans="2:8" s="65" customFormat="1" ht="15.95" customHeight="1">
      <c r="B52" s="75"/>
      <c r="C52" s="75"/>
      <c r="D52" s="82"/>
      <c r="E52" s="76"/>
      <c r="F52" s="76"/>
      <c r="G52" s="77"/>
      <c r="H52" s="77"/>
    </row>
    <row r="53" spans="2:8" s="65" customFormat="1" ht="15.95" customHeight="1">
      <c r="B53" s="75"/>
      <c r="C53" s="75"/>
      <c r="D53" s="82"/>
      <c r="E53" s="76"/>
      <c r="F53" s="76"/>
      <c r="G53" s="77"/>
      <c r="H53" s="77"/>
    </row>
    <row r="54" spans="2:8" s="65" customFormat="1" ht="15.95" customHeight="1">
      <c r="B54" s="75"/>
      <c r="C54" s="75"/>
      <c r="D54" s="82"/>
      <c r="E54" s="76"/>
      <c r="F54" s="76"/>
      <c r="G54" s="77"/>
      <c r="H54" s="77"/>
    </row>
    <row r="55" spans="2:8" s="65" customFormat="1" ht="15.95" customHeight="1">
      <c r="B55" s="75"/>
      <c r="C55" s="75"/>
      <c r="D55" s="75"/>
      <c r="E55" s="75"/>
      <c r="F55" s="76"/>
      <c r="G55" s="77"/>
      <c r="H55" s="77"/>
    </row>
    <row r="56" spans="2:8">
      <c r="B56" s="83"/>
      <c r="C56" s="83"/>
      <c r="D56" s="84"/>
      <c r="E56" s="85"/>
      <c r="F56" s="85"/>
      <c r="G56" s="86"/>
      <c r="H56" s="86"/>
    </row>
  </sheetData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5"/>
  <sheetViews>
    <sheetView tabSelected="1" topLeftCell="A14" workbookViewId="0">
      <selection activeCell="O19" sqref="O19"/>
    </sheetView>
  </sheetViews>
  <sheetFormatPr defaultRowHeight="12.75"/>
  <cols>
    <col min="1" max="1" width="2.85546875" style="35" customWidth="1"/>
    <col min="2" max="2" width="3.7109375" style="59" customWidth="1"/>
    <col min="3" max="3" width="5.28515625" style="59" customWidth="1"/>
    <col min="4" max="4" width="2.7109375" style="59" customWidth="1"/>
    <col min="5" max="5" width="45.28515625" style="35" customWidth="1"/>
    <col min="6" max="6" width="10.7109375" style="35" customWidth="1"/>
    <col min="7" max="7" width="14.85546875" style="60" customWidth="1"/>
    <col min="8" max="8" width="14" style="60" customWidth="1"/>
    <col min="9" max="9" width="1.42578125" style="35" customWidth="1"/>
    <col min="10" max="16384" width="9.140625" style="35"/>
  </cols>
  <sheetData>
    <row r="2" spans="2:10" s="58" customFormat="1" ht="18">
      <c r="B2" s="133" t="s">
        <v>177</v>
      </c>
      <c r="C2" s="53"/>
      <c r="D2" s="54"/>
      <c r="E2" s="55"/>
      <c r="F2" s="55"/>
      <c r="G2" s="56"/>
      <c r="H2" s="136" t="s">
        <v>167</v>
      </c>
      <c r="I2" s="56"/>
      <c r="J2" s="56"/>
    </row>
    <row r="3" spans="2:10" s="58" customFormat="1" ht="7.5" customHeight="1">
      <c r="B3" s="53"/>
      <c r="C3" s="53"/>
      <c r="D3" s="54"/>
      <c r="E3" s="55"/>
      <c r="F3" s="55"/>
      <c r="G3" s="57"/>
      <c r="H3" s="87"/>
      <c r="I3" s="56"/>
      <c r="J3" s="56"/>
    </row>
    <row r="4" spans="2:10" s="58" customFormat="1" ht="29.25" customHeight="1">
      <c r="B4" s="326" t="s">
        <v>235</v>
      </c>
      <c r="C4" s="326"/>
      <c r="D4" s="326"/>
      <c r="E4" s="326"/>
      <c r="F4" s="326"/>
      <c r="G4" s="326"/>
      <c r="H4" s="326"/>
      <c r="I4" s="56"/>
      <c r="J4" s="56"/>
    </row>
    <row r="5" spans="2:10" s="58" customFormat="1" ht="18.75" customHeight="1">
      <c r="B5" s="308" t="s">
        <v>130</v>
      </c>
      <c r="C5" s="308"/>
      <c r="D5" s="308"/>
      <c r="E5" s="308"/>
      <c r="F5" s="308"/>
      <c r="G5" s="308"/>
      <c r="H5" s="308"/>
      <c r="I5" s="88"/>
      <c r="J5" s="88"/>
    </row>
    <row r="6" spans="2:10" ht="7.5" customHeight="1" thickBot="1"/>
    <row r="7" spans="2:10" s="58" customFormat="1" ht="15.95" customHeight="1">
      <c r="B7" s="333" t="s">
        <v>2</v>
      </c>
      <c r="C7" s="327" t="s">
        <v>131</v>
      </c>
      <c r="D7" s="328"/>
      <c r="E7" s="329"/>
      <c r="F7" s="180"/>
      <c r="G7" s="155" t="s">
        <v>132</v>
      </c>
      <c r="H7" s="156" t="s">
        <v>132</v>
      </c>
      <c r="I7" s="65"/>
      <c r="J7" s="65"/>
    </row>
    <row r="8" spans="2:10" s="58" customFormat="1" ht="15.95" customHeight="1" thickBot="1">
      <c r="B8" s="334"/>
      <c r="C8" s="330"/>
      <c r="D8" s="331"/>
      <c r="E8" s="332"/>
      <c r="F8" s="181"/>
      <c r="G8" s="157" t="s">
        <v>133</v>
      </c>
      <c r="H8" s="158" t="s">
        <v>135</v>
      </c>
      <c r="I8" s="65"/>
      <c r="J8" s="65"/>
    </row>
    <row r="9" spans="2:10" s="58" customFormat="1" ht="24.95" customHeight="1">
      <c r="B9" s="138">
        <v>1</v>
      </c>
      <c r="C9" s="338" t="s">
        <v>54</v>
      </c>
      <c r="D9" s="339"/>
      <c r="E9" s="340"/>
      <c r="F9" s="178">
        <v>12</v>
      </c>
      <c r="G9" s="179">
        <v>147026061</v>
      </c>
      <c r="H9" s="179">
        <v>48989870</v>
      </c>
    </row>
    <row r="10" spans="2:10" s="58" customFormat="1" ht="24.95" customHeight="1">
      <c r="B10" s="185">
        <v>2</v>
      </c>
      <c r="C10" s="317" t="s">
        <v>55</v>
      </c>
      <c r="D10" s="318"/>
      <c r="E10" s="319"/>
      <c r="F10" s="131">
        <v>13</v>
      </c>
      <c r="G10" s="90">
        <v>41090700</v>
      </c>
      <c r="H10" s="90">
        <v>2773377</v>
      </c>
    </row>
    <row r="11" spans="2:10" s="58" customFormat="1" ht="24.95" customHeight="1">
      <c r="B11" s="186">
        <v>3</v>
      </c>
      <c r="C11" s="317" t="s">
        <v>144</v>
      </c>
      <c r="D11" s="318"/>
      <c r="E11" s="319"/>
      <c r="F11" s="131"/>
      <c r="G11" s="91">
        <v>0</v>
      </c>
      <c r="H11" s="91">
        <v>0</v>
      </c>
    </row>
    <row r="12" spans="2:10" s="58" customFormat="1" ht="24.95" customHeight="1">
      <c r="B12" s="186">
        <v>4</v>
      </c>
      <c r="C12" s="317" t="s">
        <v>118</v>
      </c>
      <c r="D12" s="318"/>
      <c r="E12" s="319"/>
      <c r="F12" s="131">
        <v>14</v>
      </c>
      <c r="G12" s="91">
        <v>0</v>
      </c>
      <c r="H12" s="91">
        <v>2521281</v>
      </c>
    </row>
    <row r="13" spans="2:10" s="58" customFormat="1" ht="24.95" customHeight="1">
      <c r="B13" s="186">
        <v>5</v>
      </c>
      <c r="C13" s="317" t="s">
        <v>119</v>
      </c>
      <c r="D13" s="318"/>
      <c r="E13" s="319"/>
      <c r="F13" s="131">
        <v>15</v>
      </c>
      <c r="G13" s="91">
        <f>G14+G15</f>
        <v>6070509</v>
      </c>
      <c r="H13" s="91">
        <f>H14+H15</f>
        <v>12359112</v>
      </c>
    </row>
    <row r="14" spans="2:10" s="58" customFormat="1" ht="24.95" customHeight="1">
      <c r="B14" s="186"/>
      <c r="C14" s="89"/>
      <c r="D14" s="309" t="s">
        <v>120</v>
      </c>
      <c r="E14" s="310"/>
      <c r="F14" s="131">
        <v>16</v>
      </c>
      <c r="G14" s="92">
        <v>5521637</v>
      </c>
      <c r="H14" s="92">
        <v>10979662</v>
      </c>
      <c r="I14" s="70"/>
      <c r="J14" s="70"/>
    </row>
    <row r="15" spans="2:10" s="58" customFormat="1" ht="24.95" customHeight="1">
      <c r="B15" s="186"/>
      <c r="C15" s="89"/>
      <c r="D15" s="309" t="s">
        <v>121</v>
      </c>
      <c r="E15" s="310"/>
      <c r="F15" s="131">
        <v>17</v>
      </c>
      <c r="G15" s="92">
        <v>548872</v>
      </c>
      <c r="H15" s="92">
        <v>1379450</v>
      </c>
      <c r="I15" s="70"/>
      <c r="J15" s="70"/>
    </row>
    <row r="16" spans="2:10" s="58" customFormat="1" ht="24.95" customHeight="1">
      <c r="B16" s="185">
        <v>6</v>
      </c>
      <c r="C16" s="317" t="s">
        <v>122</v>
      </c>
      <c r="D16" s="318"/>
      <c r="E16" s="319"/>
      <c r="F16" s="131">
        <v>18</v>
      </c>
      <c r="G16" s="90">
        <v>37029883</v>
      </c>
      <c r="H16" s="90">
        <v>23238437</v>
      </c>
    </row>
    <row r="17" spans="2:10" s="58" customFormat="1" ht="24.95" customHeight="1">
      <c r="B17" s="185">
        <v>7</v>
      </c>
      <c r="C17" s="317" t="s">
        <v>123</v>
      </c>
      <c r="D17" s="318"/>
      <c r="E17" s="319"/>
      <c r="F17" s="131">
        <v>19</v>
      </c>
      <c r="G17" s="90">
        <v>67755349</v>
      </c>
      <c r="H17" s="90">
        <v>41021222</v>
      </c>
    </row>
    <row r="18" spans="2:10" s="124" customFormat="1" ht="32.25" customHeight="1">
      <c r="B18" s="190">
        <v>8</v>
      </c>
      <c r="C18" s="335" t="s">
        <v>124</v>
      </c>
      <c r="D18" s="336"/>
      <c r="E18" s="337"/>
      <c r="F18" s="191">
        <v>20</v>
      </c>
      <c r="G18" s="192">
        <f>G12+G13+G16+G17</f>
        <v>110855741</v>
      </c>
      <c r="H18" s="192">
        <f>H12+H13+H16+H17</f>
        <v>79140052</v>
      </c>
    </row>
    <row r="19" spans="2:10" s="124" customFormat="1" ht="39.950000000000003" customHeight="1">
      <c r="B19" s="141">
        <v>9</v>
      </c>
      <c r="C19" s="311" t="s">
        <v>125</v>
      </c>
      <c r="D19" s="312"/>
      <c r="E19" s="313"/>
      <c r="F19" s="132">
        <v>21</v>
      </c>
      <c r="G19" s="127">
        <f>(G9+G10+G11)-G18</f>
        <v>77261020</v>
      </c>
      <c r="H19" s="127">
        <f>(H9+H10+H11)-H18</f>
        <v>-27376805</v>
      </c>
    </row>
    <row r="20" spans="2:10" s="58" customFormat="1" ht="24.95" customHeight="1">
      <c r="B20" s="185">
        <v>10</v>
      </c>
      <c r="C20" s="317" t="s">
        <v>56</v>
      </c>
      <c r="D20" s="318"/>
      <c r="E20" s="319"/>
      <c r="F20" s="131"/>
      <c r="G20" s="90">
        <v>0</v>
      </c>
      <c r="H20" s="90">
        <v>0</v>
      </c>
    </row>
    <row r="21" spans="2:10" s="58" customFormat="1" ht="24.95" customHeight="1">
      <c r="B21" s="185">
        <v>11</v>
      </c>
      <c r="C21" s="317" t="s">
        <v>126</v>
      </c>
      <c r="D21" s="318"/>
      <c r="E21" s="319"/>
      <c r="F21" s="132"/>
      <c r="G21" s="90">
        <v>0</v>
      </c>
      <c r="H21" s="90">
        <v>0</v>
      </c>
    </row>
    <row r="22" spans="2:10" s="58" customFormat="1" ht="24.95" customHeight="1">
      <c r="B22" s="185">
        <v>12</v>
      </c>
      <c r="C22" s="317" t="s">
        <v>57</v>
      </c>
      <c r="D22" s="318"/>
      <c r="E22" s="319"/>
      <c r="F22" s="131">
        <v>22</v>
      </c>
      <c r="G22" s="90">
        <f>G23+G24+G25+G26</f>
        <v>-78623934</v>
      </c>
      <c r="H22" s="90">
        <f>H23+H24+H25+H26</f>
        <v>-54125244</v>
      </c>
    </row>
    <row r="23" spans="2:10" s="58" customFormat="1" ht="24.95" customHeight="1">
      <c r="B23" s="185"/>
      <c r="C23" s="93">
        <v>121</v>
      </c>
      <c r="D23" s="309" t="s">
        <v>58</v>
      </c>
      <c r="E23" s="310"/>
      <c r="F23" s="132"/>
      <c r="G23" s="94"/>
      <c r="H23" s="94"/>
      <c r="I23" s="70"/>
      <c r="J23" s="70"/>
    </row>
    <row r="24" spans="2:10" s="58" customFormat="1" ht="24.95" customHeight="1">
      <c r="B24" s="185"/>
      <c r="C24" s="89">
        <v>122</v>
      </c>
      <c r="D24" s="309" t="s">
        <v>170</v>
      </c>
      <c r="E24" s="310"/>
      <c r="F24" s="131">
        <v>23</v>
      </c>
      <c r="G24" s="94">
        <v>-76393713</v>
      </c>
      <c r="H24" s="94">
        <v>-54564241</v>
      </c>
      <c r="I24" s="70"/>
      <c r="J24" s="70"/>
    </row>
    <row r="25" spans="2:10" s="58" customFormat="1" ht="24.95" customHeight="1">
      <c r="B25" s="185"/>
      <c r="C25" s="89">
        <v>123</v>
      </c>
      <c r="D25" s="309" t="s">
        <v>59</v>
      </c>
      <c r="E25" s="310"/>
      <c r="F25" s="132">
        <v>24</v>
      </c>
      <c r="G25" s="94">
        <v>-2733987</v>
      </c>
      <c r="H25" s="94">
        <v>409074</v>
      </c>
      <c r="I25" s="70"/>
      <c r="J25" s="70"/>
    </row>
    <row r="26" spans="2:10" s="58" customFormat="1" ht="24.95" customHeight="1">
      <c r="B26" s="185"/>
      <c r="C26" s="89">
        <v>124</v>
      </c>
      <c r="D26" s="309" t="s">
        <v>173</v>
      </c>
      <c r="E26" s="310"/>
      <c r="F26" s="131">
        <v>25</v>
      </c>
      <c r="G26" s="94">
        <v>503766</v>
      </c>
      <c r="H26" s="94">
        <v>29923</v>
      </c>
      <c r="I26" s="70"/>
      <c r="J26" s="70"/>
    </row>
    <row r="27" spans="2:10" s="124" customFormat="1" ht="39.950000000000003" customHeight="1">
      <c r="B27" s="141">
        <v>13</v>
      </c>
      <c r="C27" s="311" t="s">
        <v>60</v>
      </c>
      <c r="D27" s="312"/>
      <c r="E27" s="313"/>
      <c r="F27" s="128">
        <v>26</v>
      </c>
      <c r="G27" s="127">
        <f>G20+G21+G22</f>
        <v>-78623934</v>
      </c>
      <c r="H27" s="127">
        <f>H20+H21+H22</f>
        <v>-54125244</v>
      </c>
    </row>
    <row r="28" spans="2:10" s="124" customFormat="1" ht="39.950000000000003" customHeight="1">
      <c r="B28" s="141">
        <v>14</v>
      </c>
      <c r="C28" s="311" t="s">
        <v>128</v>
      </c>
      <c r="D28" s="312"/>
      <c r="E28" s="313"/>
      <c r="F28" s="132">
        <v>27</v>
      </c>
      <c r="G28" s="127">
        <f>G19+G27</f>
        <v>-1362914</v>
      </c>
      <c r="H28" s="127">
        <f>H19+H27</f>
        <v>-81502049</v>
      </c>
    </row>
    <row r="29" spans="2:10" s="58" customFormat="1" ht="24.95" customHeight="1" thickBot="1">
      <c r="B29" s="186">
        <v>15</v>
      </c>
      <c r="C29" s="314" t="s">
        <v>61</v>
      </c>
      <c r="D29" s="315"/>
      <c r="E29" s="316"/>
      <c r="F29" s="182">
        <v>28</v>
      </c>
      <c r="G29" s="91">
        <v>4554788</v>
      </c>
      <c r="H29" s="91">
        <v>0</v>
      </c>
    </row>
    <row r="30" spans="2:10" s="124" customFormat="1" ht="34.5" customHeight="1" thickBot="1">
      <c r="B30" s="176">
        <v>16</v>
      </c>
      <c r="C30" s="323" t="s">
        <v>129</v>
      </c>
      <c r="D30" s="324"/>
      <c r="E30" s="325"/>
      <c r="F30" s="183">
        <v>29</v>
      </c>
      <c r="G30" s="184">
        <f>G28-G29</f>
        <v>-5917702</v>
      </c>
      <c r="H30" s="184">
        <f>H28-H29</f>
        <v>-81502049</v>
      </c>
    </row>
    <row r="31" spans="2:10" s="58" customFormat="1" ht="24.95" customHeight="1" thickBot="1">
      <c r="B31" s="187">
        <v>17</v>
      </c>
      <c r="C31" s="320" t="s">
        <v>127</v>
      </c>
      <c r="D31" s="321"/>
      <c r="E31" s="322"/>
      <c r="F31" s="188"/>
      <c r="G31" s="189"/>
      <c r="H31" s="189"/>
    </row>
    <row r="32" spans="2:10" s="58" customFormat="1" ht="15.95" customHeight="1">
      <c r="B32" s="95"/>
      <c r="C32" s="95"/>
      <c r="D32" s="95"/>
      <c r="E32" s="96"/>
      <c r="F32" s="96"/>
      <c r="G32" s="97"/>
      <c r="H32" s="97"/>
    </row>
    <row r="33" spans="2:8">
      <c r="B33" s="98"/>
      <c r="C33" s="98"/>
      <c r="D33" s="98"/>
      <c r="E33" s="33"/>
      <c r="F33" s="33"/>
      <c r="G33" s="99"/>
      <c r="H33" s="99"/>
    </row>
    <row r="38" spans="2:8">
      <c r="E38" s="272" t="s">
        <v>236</v>
      </c>
      <c r="G38" s="280">
        <f>G28</f>
        <v>-1362914</v>
      </c>
    </row>
    <row r="39" spans="2:8">
      <c r="E39" s="272" t="s">
        <v>237</v>
      </c>
      <c r="G39" s="281">
        <f>'SHP PANJOHURA'!B18</f>
        <v>74061582</v>
      </c>
    </row>
    <row r="40" spans="2:8">
      <c r="E40" s="272" t="s">
        <v>238</v>
      </c>
      <c r="G40" s="281">
        <v>13575461</v>
      </c>
    </row>
    <row r="41" spans="2:8">
      <c r="E41" s="272" t="s">
        <v>239</v>
      </c>
      <c r="G41" s="281">
        <v>3936834</v>
      </c>
    </row>
    <row r="42" spans="2:8">
      <c r="E42" s="272" t="s">
        <v>240</v>
      </c>
      <c r="G42" s="281">
        <v>9638490</v>
      </c>
    </row>
    <row r="43" spans="2:8">
      <c r="E43" s="272" t="s">
        <v>241</v>
      </c>
      <c r="G43" s="281">
        <f>G38+G39-G40-G41-G42</f>
        <v>45547883</v>
      </c>
    </row>
    <row r="44" spans="2:8">
      <c r="E44" s="272" t="s">
        <v>242</v>
      </c>
      <c r="G44" s="281">
        <f>G43*0.1</f>
        <v>4554788.3</v>
      </c>
    </row>
    <row r="45" spans="2:8">
      <c r="E45" s="272" t="s">
        <v>243</v>
      </c>
      <c r="G45" s="280">
        <f>G38-G44</f>
        <v>-5917702.2999999998</v>
      </c>
    </row>
  </sheetData>
  <mergeCells count="27">
    <mergeCell ref="B4:H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H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1"/>
  <sheetViews>
    <sheetView topLeftCell="A25" workbookViewId="0">
      <selection activeCell="E44" sqref="E44"/>
    </sheetView>
  </sheetViews>
  <sheetFormatPr defaultRowHeight="12.75"/>
  <cols>
    <col min="1" max="1" width="5" style="14" customWidth="1"/>
    <col min="2" max="3" width="3.7109375" style="51" customWidth="1"/>
    <col min="4" max="4" width="3.5703125" style="51" customWidth="1"/>
    <col min="5" max="5" width="44.42578125" style="14" customWidth="1"/>
    <col min="6" max="7" width="15.42578125" style="52" customWidth="1"/>
    <col min="8" max="8" width="1.42578125" style="14" customWidth="1"/>
    <col min="9" max="16384" width="9.140625" style="14"/>
  </cols>
  <sheetData>
    <row r="1" spans="2:7" ht="9" customHeight="1"/>
    <row r="2" spans="2:7" s="104" customFormat="1" ht="18">
      <c r="B2" s="133" t="s">
        <v>177</v>
      </c>
      <c r="C2" s="53"/>
      <c r="D2" s="54"/>
      <c r="E2" s="55"/>
      <c r="F2" s="56"/>
      <c r="G2" s="57" t="s">
        <v>167</v>
      </c>
    </row>
    <row r="3" spans="2:7" s="104" customFormat="1" ht="8.25" customHeight="1">
      <c r="B3" s="53"/>
      <c r="C3" s="53"/>
      <c r="D3" s="54"/>
      <c r="E3" s="55"/>
      <c r="F3" s="106"/>
      <c r="G3" s="105"/>
    </row>
    <row r="4" spans="2:7" s="104" customFormat="1" ht="18" customHeight="1">
      <c r="B4" s="326" t="s">
        <v>247</v>
      </c>
      <c r="C4" s="326"/>
      <c r="D4" s="326"/>
      <c r="E4" s="326"/>
      <c r="F4" s="326"/>
      <c r="G4" s="326"/>
    </row>
    <row r="5" spans="2:7" ht="6.75" customHeight="1" thickBot="1"/>
    <row r="6" spans="2:7" s="104" customFormat="1" ht="15.95" customHeight="1">
      <c r="B6" s="349" t="s">
        <v>2</v>
      </c>
      <c r="C6" s="327" t="s">
        <v>148</v>
      </c>
      <c r="D6" s="328"/>
      <c r="E6" s="329"/>
      <c r="F6" s="155" t="s">
        <v>132</v>
      </c>
      <c r="G6" s="156" t="s">
        <v>132</v>
      </c>
    </row>
    <row r="7" spans="2:7" s="104" customFormat="1" ht="15.95" customHeight="1" thickBot="1">
      <c r="B7" s="350"/>
      <c r="C7" s="330"/>
      <c r="D7" s="331"/>
      <c r="E7" s="332"/>
      <c r="F7" s="157" t="s">
        <v>133</v>
      </c>
      <c r="G7" s="158" t="s">
        <v>135</v>
      </c>
    </row>
    <row r="8" spans="2:7" s="104" customFormat="1" ht="24.95" customHeight="1">
      <c r="B8" s="210"/>
      <c r="C8" s="211" t="s">
        <v>149</v>
      </c>
      <c r="D8" s="212"/>
      <c r="E8" s="213"/>
      <c r="F8" s="214">
        <f>F9+F10+F15+F17+F18+F20+F21+F22+F23</f>
        <v>39572635</v>
      </c>
      <c r="G8" s="215">
        <f>G9+G10+G15+G17+G18+G20+G21+G22+G23</f>
        <v>-215109022</v>
      </c>
    </row>
    <row r="9" spans="2:7" s="104" customFormat="1" ht="20.100000000000001" customHeight="1">
      <c r="B9" s="202"/>
      <c r="C9" s="100"/>
      <c r="D9" s="108" t="s">
        <v>134</v>
      </c>
      <c r="E9" s="108"/>
      <c r="F9" s="107">
        <f>Rezultati!G28</f>
        <v>-1362914</v>
      </c>
      <c r="G9" s="203">
        <v>-81502049</v>
      </c>
    </row>
    <row r="10" spans="2:7" s="104" customFormat="1" ht="20.100000000000001" customHeight="1">
      <c r="B10" s="202"/>
      <c r="C10" s="102"/>
      <c r="D10" s="109" t="s">
        <v>150</v>
      </c>
      <c r="E10" s="112"/>
      <c r="F10" s="107">
        <f>F11+F12+F13+F14</f>
        <v>37029883</v>
      </c>
      <c r="G10" s="107">
        <f>G11+G12+G13+G14</f>
        <v>23238437</v>
      </c>
    </row>
    <row r="11" spans="2:7" s="104" customFormat="1" ht="20.100000000000001" customHeight="1">
      <c r="B11" s="202"/>
      <c r="C11" s="100"/>
      <c r="D11" s="101"/>
      <c r="E11" s="110" t="s">
        <v>151</v>
      </c>
      <c r="F11" s="107">
        <f>Rezultati!G16</f>
        <v>37029883</v>
      </c>
      <c r="G11" s="203">
        <v>23238437</v>
      </c>
    </row>
    <row r="12" spans="2:7" s="104" customFormat="1" ht="20.100000000000001" customHeight="1">
      <c r="B12" s="202"/>
      <c r="C12" s="100"/>
      <c r="D12" s="101"/>
      <c r="E12" s="110" t="s">
        <v>152</v>
      </c>
      <c r="F12" s="107">
        <v>0</v>
      </c>
      <c r="G12" s="203">
        <v>0</v>
      </c>
    </row>
    <row r="13" spans="2:7" s="104" customFormat="1" ht="20.100000000000001" customHeight="1">
      <c r="B13" s="202"/>
      <c r="C13" s="100"/>
      <c r="D13" s="101"/>
      <c r="E13" s="110" t="s">
        <v>153</v>
      </c>
      <c r="F13" s="107">
        <f>Rezultati!G23</f>
        <v>0</v>
      </c>
      <c r="G13" s="203">
        <v>0</v>
      </c>
    </row>
    <row r="14" spans="2:7" s="104" customFormat="1" ht="20.100000000000001" customHeight="1">
      <c r="B14" s="202"/>
      <c r="C14" s="100"/>
      <c r="D14" s="101"/>
      <c r="E14" s="110" t="s">
        <v>154</v>
      </c>
      <c r="F14" s="107">
        <v>0</v>
      </c>
      <c r="G14" s="203">
        <v>0</v>
      </c>
    </row>
    <row r="15" spans="2:7" s="112" customFormat="1" ht="16.5" customHeight="1">
      <c r="B15" s="351"/>
      <c r="C15" s="341"/>
      <c r="D15" s="111" t="s">
        <v>155</v>
      </c>
      <c r="F15" s="347">
        <v>16377558</v>
      </c>
      <c r="G15" s="343">
        <v>-71083032</v>
      </c>
    </row>
    <row r="16" spans="2:7" s="112" customFormat="1" ht="13.5" customHeight="1">
      <c r="B16" s="352"/>
      <c r="C16" s="342"/>
      <c r="D16" s="113" t="s">
        <v>156</v>
      </c>
      <c r="F16" s="348"/>
      <c r="G16" s="344"/>
    </row>
    <row r="17" spans="2:7" s="104" customFormat="1" ht="20.100000000000001" customHeight="1">
      <c r="B17" s="204"/>
      <c r="C17" s="100"/>
      <c r="D17" s="108" t="s">
        <v>157</v>
      </c>
      <c r="E17" s="108"/>
      <c r="F17" s="209">
        <f>Aktivet!H21-Aktivet!G21</f>
        <v>0</v>
      </c>
      <c r="G17" s="205">
        <v>0</v>
      </c>
    </row>
    <row r="18" spans="2:7" s="104" customFormat="1" ht="15.75" customHeight="1">
      <c r="B18" s="345"/>
      <c r="C18" s="341"/>
      <c r="D18" s="111" t="s">
        <v>158</v>
      </c>
      <c r="E18" s="111"/>
      <c r="F18" s="347">
        <v>-7917104</v>
      </c>
      <c r="G18" s="343">
        <v>-85762378</v>
      </c>
    </row>
    <row r="19" spans="2:7" s="104" customFormat="1" ht="13.5" customHeight="1">
      <c r="B19" s="346"/>
      <c r="C19" s="342"/>
      <c r="D19" s="109" t="s">
        <v>159</v>
      </c>
      <c r="E19" s="109"/>
      <c r="F19" s="348"/>
      <c r="G19" s="344"/>
    </row>
    <row r="20" spans="2:7" s="104" customFormat="1" ht="20.100000000000001" customHeight="1">
      <c r="B20" s="202"/>
      <c r="C20" s="100"/>
      <c r="D20" s="108" t="s">
        <v>160</v>
      </c>
      <c r="E20" s="108"/>
      <c r="F20" s="114">
        <v>0</v>
      </c>
      <c r="G20" s="206">
        <v>0</v>
      </c>
    </row>
    <row r="21" spans="2:7" s="104" customFormat="1" ht="20.100000000000001" customHeight="1">
      <c r="B21" s="202"/>
      <c r="C21" s="100"/>
      <c r="D21" s="108" t="s">
        <v>77</v>
      </c>
      <c r="E21" s="108"/>
      <c r="F21" s="107">
        <v>0</v>
      </c>
      <c r="G21" s="203">
        <v>0</v>
      </c>
    </row>
    <row r="22" spans="2:7" s="104" customFormat="1" ht="20.100000000000001" customHeight="1">
      <c r="B22" s="202"/>
      <c r="C22" s="100"/>
      <c r="D22" s="108" t="s">
        <v>171</v>
      </c>
      <c r="E22" s="108"/>
      <c r="F22" s="107">
        <f>-Rezultati!G29</f>
        <v>-4554788</v>
      </c>
      <c r="G22" s="203">
        <v>0</v>
      </c>
    </row>
    <row r="23" spans="2:7" s="104" customFormat="1" ht="20.100000000000001" customHeight="1">
      <c r="B23" s="202"/>
      <c r="C23" s="100"/>
      <c r="D23" s="68" t="s">
        <v>161</v>
      </c>
      <c r="E23" s="108"/>
      <c r="F23" s="107"/>
      <c r="G23" s="203">
        <v>0</v>
      </c>
    </row>
    <row r="24" spans="2:7" s="104" customFormat="1" ht="24.95" customHeight="1">
      <c r="B24" s="202"/>
      <c r="C24" s="103" t="s">
        <v>78</v>
      </c>
      <c r="D24" s="101"/>
      <c r="E24" s="108"/>
      <c r="F24" s="123">
        <f>SUM(F25:F30)</f>
        <v>44834621</v>
      </c>
      <c r="G24" s="228">
        <f>SUM(G25:G30)</f>
        <v>-122214309</v>
      </c>
    </row>
    <row r="25" spans="2:7" s="104" customFormat="1" ht="20.100000000000001" customHeight="1">
      <c r="B25" s="202"/>
      <c r="C25" s="100"/>
      <c r="D25" s="108" t="s">
        <v>162</v>
      </c>
      <c r="E25" s="108"/>
      <c r="F25" s="107">
        <v>0</v>
      </c>
      <c r="G25" s="203">
        <v>0</v>
      </c>
    </row>
    <row r="26" spans="2:7" s="104" customFormat="1" ht="20.100000000000001" customHeight="1">
      <c r="B26" s="202"/>
      <c r="C26" s="100"/>
      <c r="D26" s="108" t="s">
        <v>79</v>
      </c>
      <c r="E26" s="108"/>
      <c r="F26" s="107">
        <v>-2643661</v>
      </c>
      <c r="G26" s="203">
        <v>-122214309</v>
      </c>
    </row>
    <row r="27" spans="2:7" s="104" customFormat="1" ht="20.100000000000001" customHeight="1">
      <c r="B27" s="202"/>
      <c r="C27" s="61"/>
      <c r="D27" s="108" t="s">
        <v>80</v>
      </c>
      <c r="E27" s="108"/>
      <c r="F27" s="107">
        <v>47478282</v>
      </c>
      <c r="G27" s="203">
        <v>0</v>
      </c>
    </row>
    <row r="28" spans="2:7" s="104" customFormat="1" ht="20.100000000000001" customHeight="1">
      <c r="B28" s="202"/>
      <c r="C28" s="115"/>
      <c r="D28" s="108" t="s">
        <v>81</v>
      </c>
      <c r="E28" s="108"/>
      <c r="F28" s="107">
        <v>0</v>
      </c>
      <c r="G28" s="203">
        <v>0</v>
      </c>
    </row>
    <row r="29" spans="2:7" s="104" customFormat="1" ht="20.100000000000001" customHeight="1">
      <c r="B29" s="202"/>
      <c r="C29" s="115"/>
      <c r="D29" s="108" t="s">
        <v>82</v>
      </c>
      <c r="E29" s="108"/>
      <c r="F29" s="107">
        <v>0</v>
      </c>
      <c r="G29" s="203">
        <v>0</v>
      </c>
    </row>
    <row r="30" spans="2:7" s="104" customFormat="1" ht="20.100000000000001" customHeight="1">
      <c r="B30" s="202"/>
      <c r="C30" s="115"/>
      <c r="D30" s="68" t="s">
        <v>83</v>
      </c>
      <c r="E30" s="108"/>
      <c r="F30" s="107"/>
      <c r="G30" s="203"/>
    </row>
    <row r="31" spans="2:7" s="104" customFormat="1" ht="24.95" customHeight="1">
      <c r="B31" s="202"/>
      <c r="C31" s="100" t="s">
        <v>84</v>
      </c>
      <c r="D31" s="116"/>
      <c r="E31" s="108"/>
      <c r="F31" s="107">
        <f>SUM(F32:F36)</f>
        <v>-69967288</v>
      </c>
      <c r="G31" s="203">
        <f>SUM(G32:G36)</f>
        <v>317959596</v>
      </c>
    </row>
    <row r="32" spans="2:7" s="104" customFormat="1" ht="20.100000000000001" customHeight="1">
      <c r="B32" s="202"/>
      <c r="C32" s="115"/>
      <c r="D32" s="108" t="s">
        <v>91</v>
      </c>
      <c r="E32" s="108"/>
      <c r="F32" s="107">
        <v>0</v>
      </c>
      <c r="G32" s="203">
        <v>2000000</v>
      </c>
    </row>
    <row r="33" spans="2:10" s="104" customFormat="1" ht="20.100000000000001" customHeight="1">
      <c r="B33" s="202"/>
      <c r="C33" s="115"/>
      <c r="D33" s="108" t="s">
        <v>85</v>
      </c>
      <c r="E33" s="108"/>
      <c r="F33" s="107">
        <v>0</v>
      </c>
      <c r="G33" s="203">
        <v>315959596</v>
      </c>
    </row>
    <row r="34" spans="2:10" s="104" customFormat="1" ht="20.100000000000001" customHeight="1">
      <c r="B34" s="202"/>
      <c r="C34" s="115"/>
      <c r="D34" s="108" t="s">
        <v>86</v>
      </c>
      <c r="E34" s="108"/>
      <c r="F34" s="107">
        <v>-69967288</v>
      </c>
      <c r="G34" s="203"/>
    </row>
    <row r="35" spans="2:10" s="104" customFormat="1" ht="20.100000000000001" customHeight="1">
      <c r="B35" s="202"/>
      <c r="C35" s="115"/>
      <c r="D35" s="108" t="s">
        <v>87</v>
      </c>
      <c r="E35" s="108"/>
      <c r="F35" s="107">
        <v>0</v>
      </c>
      <c r="G35" s="203"/>
    </row>
    <row r="36" spans="2:10" s="104" customFormat="1" ht="20.100000000000001" customHeight="1">
      <c r="B36" s="202"/>
      <c r="C36" s="115"/>
      <c r="D36" s="68" t="s">
        <v>163</v>
      </c>
      <c r="E36" s="108"/>
      <c r="F36" s="107"/>
      <c r="G36" s="203"/>
    </row>
    <row r="37" spans="2:10" ht="21" customHeight="1">
      <c r="B37" s="207"/>
      <c r="C37" s="103" t="s">
        <v>88</v>
      </c>
      <c r="D37" s="117"/>
      <c r="E37" s="118"/>
      <c r="F37" s="119">
        <f>F31+F24+F8</f>
        <v>14439968</v>
      </c>
      <c r="G37" s="233">
        <f>G31+G24+G8</f>
        <v>-19363735</v>
      </c>
    </row>
    <row r="38" spans="2:10" ht="21" customHeight="1">
      <c r="B38" s="207"/>
      <c r="C38" s="103" t="s">
        <v>89</v>
      </c>
      <c r="D38" s="117"/>
      <c r="E38" s="118"/>
      <c r="F38" s="119">
        <v>878250</v>
      </c>
      <c r="G38" s="208">
        <v>20241985</v>
      </c>
      <c r="J38" s="52"/>
    </row>
    <row r="39" spans="2:10" ht="34.5" customHeight="1" thickBot="1">
      <c r="B39" s="216"/>
      <c r="C39" s="174" t="s">
        <v>90</v>
      </c>
      <c r="D39" s="217"/>
      <c r="E39" s="218"/>
      <c r="F39" s="175">
        <v>15318216</v>
      </c>
      <c r="G39" s="234">
        <f>SUM(G37:G38)</f>
        <v>878250</v>
      </c>
    </row>
    <row r="41" spans="2:10">
      <c r="G41" s="120"/>
    </row>
  </sheetData>
  <mergeCells count="11">
    <mergeCell ref="B15:B16"/>
    <mergeCell ref="C15:C16"/>
    <mergeCell ref="G18:G19"/>
    <mergeCell ref="C18:C19"/>
    <mergeCell ref="B18:B19"/>
    <mergeCell ref="F18:F19"/>
    <mergeCell ref="B4:G4"/>
    <mergeCell ref="C6:E7"/>
    <mergeCell ref="B6:B7"/>
    <mergeCell ref="F15:F16"/>
    <mergeCell ref="G15:G16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topLeftCell="A10" workbookViewId="0">
      <selection activeCell="C20" sqref="C20"/>
    </sheetView>
  </sheetViews>
  <sheetFormatPr defaultColWidth="17.7109375" defaultRowHeight="12.75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.85546875" customWidth="1"/>
    <col min="6" max="6" width="16.7109375" customWidth="1"/>
    <col min="7" max="7" width="17.140625" customWidth="1"/>
    <col min="8" max="8" width="13.5703125" customWidth="1"/>
    <col min="9" max="9" width="2.7109375" customWidth="1"/>
  </cols>
  <sheetData>
    <row r="2" spans="1:8" ht="15.75">
      <c r="B2" s="133" t="s">
        <v>177</v>
      </c>
      <c r="G2" s="56"/>
      <c r="H2" s="136" t="s">
        <v>167</v>
      </c>
    </row>
    <row r="3" spans="1:8" ht="6.75" customHeight="1"/>
    <row r="4" spans="1:8" ht="25.5" customHeight="1">
      <c r="A4" s="353" t="s">
        <v>246</v>
      </c>
      <c r="B4" s="353"/>
      <c r="C4" s="353"/>
      <c r="D4" s="353"/>
      <c r="E4" s="353"/>
      <c r="F4" s="353"/>
      <c r="G4" s="353"/>
      <c r="H4" s="353"/>
    </row>
    <row r="5" spans="1:8" ht="6.75" customHeight="1"/>
    <row r="6" spans="1:8" ht="15.75" customHeight="1">
      <c r="B6" s="194" t="s">
        <v>68</v>
      </c>
      <c r="G6" s="1"/>
    </row>
    <row r="7" spans="1:8" ht="6.75" customHeight="1" thickBot="1"/>
    <row r="8" spans="1:8" s="2" customFormat="1" ht="24.95" customHeight="1" thickTop="1">
      <c r="A8" s="354"/>
      <c r="B8" s="355"/>
      <c r="C8" s="199" t="s">
        <v>41</v>
      </c>
      <c r="D8" s="199" t="s">
        <v>42</v>
      </c>
      <c r="E8" s="200" t="s">
        <v>70</v>
      </c>
      <c r="F8" s="200" t="s">
        <v>69</v>
      </c>
      <c r="G8" s="199" t="s">
        <v>71</v>
      </c>
      <c r="H8" s="201" t="s">
        <v>64</v>
      </c>
    </row>
    <row r="9" spans="1:8" s="7" customFormat="1" ht="30" customHeight="1">
      <c r="A9" s="12" t="s">
        <v>3</v>
      </c>
      <c r="B9" s="13" t="s">
        <v>174</v>
      </c>
      <c r="C9" s="5"/>
      <c r="D9" s="5"/>
      <c r="E9" s="5"/>
      <c r="F9" s="5"/>
      <c r="G9" s="5"/>
      <c r="H9" s="6">
        <f>SUM(C9:G9)</f>
        <v>0</v>
      </c>
    </row>
    <row r="10" spans="1:8" s="7" customFormat="1" ht="20.100000000000001" customHeight="1">
      <c r="A10" s="3" t="s">
        <v>145</v>
      </c>
      <c r="B10" s="4" t="s">
        <v>65</v>
      </c>
      <c r="C10" s="5"/>
      <c r="D10" s="5"/>
      <c r="E10" s="5"/>
      <c r="F10" s="5"/>
      <c r="G10" s="5"/>
      <c r="H10" s="6">
        <f t="shared" ref="H10:H15" si="0">SUM(C10:G10)</f>
        <v>0</v>
      </c>
    </row>
    <row r="11" spans="1:8" s="7" customFormat="1" ht="20.100000000000001" customHeight="1">
      <c r="A11" s="12" t="s">
        <v>146</v>
      </c>
      <c r="B11" s="13" t="s">
        <v>63</v>
      </c>
      <c r="C11" s="5"/>
      <c r="D11" s="5"/>
      <c r="E11" s="5"/>
      <c r="F11" s="5"/>
      <c r="G11" s="5"/>
      <c r="H11" s="6">
        <f t="shared" si="0"/>
        <v>0</v>
      </c>
    </row>
    <row r="12" spans="1:8" s="7" customFormat="1" ht="20.100000000000001" customHeight="1">
      <c r="A12" s="11">
        <v>1</v>
      </c>
      <c r="B12" s="8" t="s">
        <v>67</v>
      </c>
      <c r="C12" s="9"/>
      <c r="D12" s="9"/>
      <c r="E12" s="9"/>
      <c r="F12" s="9"/>
      <c r="G12" s="9"/>
      <c r="H12" s="6">
        <f t="shared" si="0"/>
        <v>0</v>
      </c>
    </row>
    <row r="13" spans="1:8" s="7" customFormat="1" ht="20.100000000000001" customHeight="1">
      <c r="A13" s="11">
        <v>2</v>
      </c>
      <c r="B13" s="8" t="s">
        <v>66</v>
      </c>
      <c r="C13" s="9"/>
      <c r="D13" s="9"/>
      <c r="E13" s="9"/>
      <c r="F13" s="9"/>
      <c r="G13" s="9"/>
      <c r="H13" s="6">
        <f t="shared" si="0"/>
        <v>0</v>
      </c>
    </row>
    <row r="14" spans="1:8" s="7" customFormat="1" ht="20.100000000000001" customHeight="1">
      <c r="A14" s="11">
        <v>3</v>
      </c>
      <c r="B14" s="8" t="s">
        <v>72</v>
      </c>
      <c r="C14" s="9"/>
      <c r="D14" s="9"/>
      <c r="E14" s="9"/>
      <c r="F14" s="9"/>
      <c r="G14" s="9"/>
      <c r="H14" s="6">
        <f t="shared" si="0"/>
        <v>0</v>
      </c>
    </row>
    <row r="15" spans="1:8" s="7" customFormat="1" ht="20.100000000000001" customHeight="1">
      <c r="A15" s="11">
        <v>4</v>
      </c>
      <c r="B15" s="8" t="s">
        <v>73</v>
      </c>
      <c r="C15" s="9"/>
      <c r="D15" s="9"/>
      <c r="E15" s="9"/>
      <c r="F15" s="9"/>
      <c r="G15" s="9"/>
      <c r="H15" s="6">
        <f t="shared" si="0"/>
        <v>0</v>
      </c>
    </row>
    <row r="16" spans="1:8" s="7" customFormat="1" ht="30" customHeight="1">
      <c r="A16" s="195" t="s">
        <v>4</v>
      </c>
      <c r="B16" s="196" t="s">
        <v>186</v>
      </c>
      <c r="C16" s="220">
        <v>4000000</v>
      </c>
      <c r="D16" s="220">
        <f>SUM(D9:D15)</f>
        <v>0</v>
      </c>
      <c r="E16" s="220">
        <f>SUM(E9:E15)</f>
        <v>0</v>
      </c>
      <c r="F16" s="220">
        <v>0</v>
      </c>
      <c r="G16" s="220">
        <v>-105362836</v>
      </c>
      <c r="H16" s="221">
        <f>SUM(C16:G16)</f>
        <v>-101362836</v>
      </c>
    </row>
    <row r="17" spans="1:8" s="7" customFormat="1" ht="20.100000000000001" customHeight="1">
      <c r="A17" s="3">
        <v>1</v>
      </c>
      <c r="B17" s="8" t="s">
        <v>67</v>
      </c>
      <c r="C17" s="9"/>
      <c r="D17" s="9"/>
      <c r="E17" s="9"/>
      <c r="F17" s="9"/>
      <c r="G17" s="9">
        <f>Rezultati!G30</f>
        <v>-5917702</v>
      </c>
      <c r="H17" s="10">
        <f>SUM(C17:G17)</f>
        <v>-5917702</v>
      </c>
    </row>
    <row r="18" spans="1:8" s="7" customFormat="1" ht="20.100000000000001" customHeight="1">
      <c r="A18" s="3">
        <v>2</v>
      </c>
      <c r="B18" s="8" t="s">
        <v>66</v>
      </c>
      <c r="C18" s="9"/>
      <c r="D18" s="9"/>
      <c r="E18" s="9"/>
      <c r="F18" s="9"/>
      <c r="G18" s="9"/>
      <c r="H18" s="10">
        <f>SUM(C18:G18)</f>
        <v>0</v>
      </c>
    </row>
    <row r="19" spans="1:8" s="7" customFormat="1" ht="20.100000000000001" customHeight="1">
      <c r="A19" s="3">
        <v>3</v>
      </c>
      <c r="B19" s="8" t="s">
        <v>74</v>
      </c>
      <c r="C19" s="9">
        <v>0</v>
      </c>
      <c r="D19" s="9"/>
      <c r="E19" s="9"/>
      <c r="F19" s="9">
        <v>0</v>
      </c>
      <c r="G19" s="9">
        <v>0</v>
      </c>
      <c r="H19" s="10">
        <f>SUM(C19:G19)</f>
        <v>0</v>
      </c>
    </row>
    <row r="20" spans="1:8" s="7" customFormat="1" ht="20.100000000000001" customHeight="1">
      <c r="A20" s="3">
        <v>4</v>
      </c>
      <c r="B20" s="8" t="s">
        <v>147</v>
      </c>
      <c r="C20" s="9"/>
      <c r="D20" s="9"/>
      <c r="E20" s="9"/>
      <c r="F20" s="9"/>
      <c r="G20" s="9"/>
      <c r="H20" s="10"/>
    </row>
    <row r="21" spans="1:8" s="7" customFormat="1" ht="30" customHeight="1" thickBot="1">
      <c r="A21" s="197" t="s">
        <v>37</v>
      </c>
      <c r="B21" s="198" t="s">
        <v>245</v>
      </c>
      <c r="C21" s="222">
        <f>SUM(C16:C20)</f>
        <v>4000000</v>
      </c>
      <c r="D21" s="222">
        <f>SUM(D16:D20)</f>
        <v>0</v>
      </c>
      <c r="E21" s="222">
        <f>SUM(E16:E20)</f>
        <v>0</v>
      </c>
      <c r="F21" s="222">
        <f>SUM(F16:F20)</f>
        <v>0</v>
      </c>
      <c r="G21" s="222">
        <f>SUM(G16:G19)</f>
        <v>-111280538</v>
      </c>
      <c r="H21" s="223">
        <f>SUM(H16:H20)</f>
        <v>-107280538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3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4:B18"/>
  <sheetViews>
    <sheetView workbookViewId="0">
      <selection activeCell="F15" sqref="F15"/>
    </sheetView>
  </sheetViews>
  <sheetFormatPr defaultRowHeight="12.75"/>
  <cols>
    <col min="1" max="1" width="13.85546875" customWidth="1"/>
    <col min="2" max="2" width="19.28515625" customWidth="1"/>
  </cols>
  <sheetData>
    <row r="4" spans="1:2">
      <c r="A4" s="236" t="s">
        <v>189</v>
      </c>
    </row>
    <row r="7" spans="1:2">
      <c r="A7" s="240" t="s">
        <v>190</v>
      </c>
      <c r="B7" s="240" t="s">
        <v>191</v>
      </c>
    </row>
    <row r="8" spans="1:2">
      <c r="A8" s="242">
        <v>613</v>
      </c>
      <c r="B8" s="243">
        <v>0</v>
      </c>
    </row>
    <row r="9" spans="1:2">
      <c r="A9" s="242">
        <v>615</v>
      </c>
      <c r="B9" s="243">
        <v>8600</v>
      </c>
    </row>
    <row r="10" spans="1:2">
      <c r="A10" s="237">
        <v>616</v>
      </c>
      <c r="B10" s="235">
        <v>5586</v>
      </c>
    </row>
    <row r="11" spans="1:2">
      <c r="A11" s="237">
        <v>626</v>
      </c>
      <c r="B11" s="235">
        <v>7675</v>
      </c>
    </row>
    <row r="12" spans="1:2">
      <c r="A12" s="237">
        <v>654</v>
      </c>
      <c r="B12" s="235">
        <v>13516</v>
      </c>
    </row>
    <row r="13" spans="1:2">
      <c r="A13" s="237">
        <v>657</v>
      </c>
      <c r="B13" s="235">
        <v>116296</v>
      </c>
    </row>
    <row r="14" spans="1:2">
      <c r="A14" s="237">
        <v>648</v>
      </c>
      <c r="B14" s="235"/>
    </row>
    <row r="15" spans="1:2">
      <c r="A15" s="237">
        <v>0</v>
      </c>
      <c r="B15" s="235"/>
    </row>
    <row r="16" spans="1:2">
      <c r="A16" s="237">
        <v>667</v>
      </c>
      <c r="B16" s="235">
        <v>73909909</v>
      </c>
    </row>
    <row r="17" spans="1:2">
      <c r="A17" s="237">
        <v>6811</v>
      </c>
      <c r="B17" s="235"/>
    </row>
    <row r="18" spans="1:2">
      <c r="A18" s="238" t="s">
        <v>64</v>
      </c>
      <c r="B18" s="239">
        <f>SUM(B8:B17)</f>
        <v>74061582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G7" sqref="G7"/>
    </sheetView>
  </sheetViews>
  <sheetFormatPr defaultRowHeight="14.25"/>
  <cols>
    <col min="1" max="1" width="23.42578125" style="264" customWidth="1"/>
    <col min="2" max="2" width="15.85546875" style="264" customWidth="1"/>
    <col min="3" max="3" width="9.85546875" style="264" customWidth="1"/>
    <col min="4" max="5" width="16.140625" style="264" customWidth="1"/>
    <col min="6" max="6" width="15.28515625" style="264" customWidth="1"/>
    <col min="7" max="7" width="13.42578125" style="264" customWidth="1"/>
    <col min="8" max="8" width="13.7109375" style="264" customWidth="1"/>
    <col min="9" max="9" width="12.5703125" style="264" customWidth="1"/>
    <col min="10" max="10" width="12.140625" style="264" customWidth="1"/>
    <col min="11" max="11" width="15.85546875" style="264" customWidth="1"/>
    <col min="12" max="12" width="17" style="264" customWidth="1"/>
    <col min="13" max="16384" width="9.140625" style="264"/>
  </cols>
  <sheetData>
    <row r="1" spans="1:13" ht="27.75" customHeight="1">
      <c r="A1" s="263" t="s">
        <v>177</v>
      </c>
      <c r="B1" s="263"/>
    </row>
    <row r="3" spans="1:13" ht="27" customHeight="1">
      <c r="D3" s="265" t="s">
        <v>248</v>
      </c>
      <c r="E3" s="265"/>
    </row>
    <row r="4" spans="1:13" ht="29.25" customHeight="1"/>
    <row r="5" spans="1:13" s="263" customFormat="1" ht="30.75" customHeight="1" thickBot="1">
      <c r="A5" s="266"/>
      <c r="B5" s="266" t="s">
        <v>228</v>
      </c>
      <c r="C5" s="267" t="s">
        <v>23</v>
      </c>
      <c r="D5" s="267" t="s">
        <v>5</v>
      </c>
      <c r="E5" s="267" t="s">
        <v>229</v>
      </c>
      <c r="F5" s="267" t="s">
        <v>230</v>
      </c>
      <c r="G5" s="267" t="s">
        <v>216</v>
      </c>
      <c r="H5" s="267" t="s">
        <v>217</v>
      </c>
      <c r="I5" s="267" t="s">
        <v>218</v>
      </c>
      <c r="J5" s="267" t="s">
        <v>169</v>
      </c>
      <c r="K5" s="268" t="s">
        <v>219</v>
      </c>
      <c r="L5" s="268" t="s">
        <v>220</v>
      </c>
    </row>
    <row r="6" spans="1:13" s="263" customFormat="1" ht="15.75" thickTop="1">
      <c r="A6" s="263" t="s">
        <v>221</v>
      </c>
      <c r="C6" s="269"/>
      <c r="D6" s="270"/>
      <c r="E6" s="270"/>
      <c r="F6" s="269"/>
      <c r="G6" s="269"/>
      <c r="H6" s="269"/>
      <c r="I6" s="269"/>
      <c r="J6" s="269"/>
      <c r="K6" s="269"/>
      <c r="L6" s="269"/>
      <c r="M6" s="271"/>
    </row>
    <row r="7" spans="1:13">
      <c r="A7" s="272" t="s">
        <v>222</v>
      </c>
      <c r="B7" s="279">
        <v>403427</v>
      </c>
      <c r="C7" s="273"/>
      <c r="D7" s="273"/>
      <c r="E7" s="273"/>
      <c r="F7" s="273"/>
      <c r="G7" s="273">
        <v>4098600</v>
      </c>
      <c r="H7" s="273"/>
      <c r="I7" s="273"/>
      <c r="J7" s="273"/>
      <c r="K7" s="273">
        <v>889350129</v>
      </c>
      <c r="L7" s="273">
        <f>SUM(B7:K7)</f>
        <v>893852156</v>
      </c>
      <c r="M7" s="274"/>
    </row>
    <row r="8" spans="1:13">
      <c r="A8" s="272" t="s">
        <v>223</v>
      </c>
      <c r="B8" s="279">
        <v>0</v>
      </c>
      <c r="C8" s="273"/>
      <c r="D8" s="273"/>
      <c r="E8" s="273"/>
      <c r="F8" s="273"/>
      <c r="G8" s="273">
        <v>-409860</v>
      </c>
      <c r="H8" s="273"/>
      <c r="I8" s="273"/>
      <c r="J8" s="273"/>
      <c r="K8" s="273">
        <v>0</v>
      </c>
      <c r="L8" s="273">
        <f>SUM(B8:K8)</f>
        <v>-409860</v>
      </c>
      <c r="M8" s="274"/>
    </row>
    <row r="9" spans="1:13">
      <c r="A9" s="272"/>
      <c r="B9" s="279"/>
      <c r="C9" s="273"/>
      <c r="D9" s="273"/>
      <c r="E9" s="273"/>
      <c r="F9" s="273"/>
      <c r="G9" s="273"/>
      <c r="H9" s="273"/>
      <c r="I9" s="273"/>
      <c r="J9" s="273"/>
      <c r="K9" s="273"/>
      <c r="L9" s="273">
        <f>SUM(C9:K9)</f>
        <v>0</v>
      </c>
      <c r="M9" s="274"/>
    </row>
    <row r="10" spans="1:13" s="263" customFormat="1" ht="15.75" thickBot="1">
      <c r="A10" s="275" t="s">
        <v>224</v>
      </c>
      <c r="B10" s="276">
        <f>B7+B8</f>
        <v>403427</v>
      </c>
      <c r="C10" s="276">
        <f>C7+C8</f>
        <v>0</v>
      </c>
      <c r="D10" s="276">
        <f t="shared" ref="D10:K10" si="0">D7+D8</f>
        <v>0</v>
      </c>
      <c r="E10" s="276"/>
      <c r="F10" s="276">
        <f t="shared" si="0"/>
        <v>0</v>
      </c>
      <c r="G10" s="276">
        <f t="shared" si="0"/>
        <v>3688740</v>
      </c>
      <c r="H10" s="276">
        <f t="shared" si="0"/>
        <v>0</v>
      </c>
      <c r="I10" s="276">
        <f t="shared" si="0"/>
        <v>0</v>
      </c>
      <c r="J10" s="276">
        <f t="shared" si="0"/>
        <v>0</v>
      </c>
      <c r="K10" s="276">
        <f t="shared" si="0"/>
        <v>889350129</v>
      </c>
      <c r="L10" s="276">
        <f>SUM(L7:L9)</f>
        <v>893442296</v>
      </c>
      <c r="M10" s="271"/>
    </row>
    <row r="11" spans="1:13" ht="15" thickTop="1">
      <c r="A11" s="272"/>
      <c r="B11" s="279"/>
      <c r="C11" s="273"/>
      <c r="D11" s="273"/>
      <c r="E11" s="273"/>
      <c r="F11" s="273"/>
      <c r="G11" s="273"/>
      <c r="H11" s="273"/>
      <c r="I11" s="273"/>
      <c r="J11" s="273"/>
      <c r="K11" s="273"/>
      <c r="L11" s="273">
        <f>SUM(C11:K11)</f>
        <v>0</v>
      </c>
      <c r="M11" s="274"/>
    </row>
    <row r="12" spans="1:13">
      <c r="A12" s="272" t="s">
        <v>225</v>
      </c>
      <c r="B12" s="279"/>
      <c r="C12" s="273">
        <v>0</v>
      </c>
      <c r="D12" s="273">
        <v>3709210</v>
      </c>
      <c r="E12" s="273">
        <v>8646253</v>
      </c>
      <c r="F12" s="273">
        <v>4808997</v>
      </c>
      <c r="G12" s="273"/>
      <c r="H12" s="273">
        <v>324936</v>
      </c>
      <c r="I12" s="273">
        <v>303966</v>
      </c>
      <c r="J12" s="273">
        <v>365083</v>
      </c>
      <c r="K12" s="273">
        <v>104182505</v>
      </c>
      <c r="L12" s="273">
        <f t="shared" ref="L12:L17" si="1">SUM(B12:K12)</f>
        <v>122340950</v>
      </c>
      <c r="M12" s="274"/>
    </row>
    <row r="13" spans="1:13">
      <c r="A13" s="272" t="s">
        <v>226</v>
      </c>
      <c r="B13" s="279"/>
      <c r="C13" s="273">
        <v>0</v>
      </c>
      <c r="D13" s="273">
        <v>184496713</v>
      </c>
      <c r="E13" s="273">
        <v>490888732</v>
      </c>
      <c r="F13" s="273">
        <v>318020549</v>
      </c>
      <c r="G13" s="273"/>
      <c r="H13" s="273"/>
      <c r="I13" s="273"/>
      <c r="J13" s="273"/>
      <c r="K13" s="273">
        <v>-993532634</v>
      </c>
      <c r="L13" s="273">
        <f t="shared" si="1"/>
        <v>-126640</v>
      </c>
      <c r="M13" s="274"/>
    </row>
    <row r="14" spans="1:13">
      <c r="A14" s="272" t="s">
        <v>227</v>
      </c>
      <c r="B14" s="279"/>
      <c r="C14" s="273">
        <v>0</v>
      </c>
      <c r="D14" s="273"/>
      <c r="E14" s="273"/>
      <c r="F14" s="273"/>
      <c r="G14" s="273"/>
      <c r="H14" s="273"/>
      <c r="I14" s="273"/>
      <c r="J14" s="273"/>
      <c r="K14" s="273">
        <v>0</v>
      </c>
      <c r="L14" s="273">
        <f t="shared" si="1"/>
        <v>0</v>
      </c>
      <c r="M14" s="274"/>
    </row>
    <row r="15" spans="1:13" s="263" customFormat="1" ht="15">
      <c r="A15" s="270" t="s">
        <v>250</v>
      </c>
      <c r="B15" s="269">
        <v>-60514</v>
      </c>
      <c r="C15" s="277">
        <v>0</v>
      </c>
      <c r="D15" s="277">
        <v>-3139902</v>
      </c>
      <c r="E15" s="277">
        <v>-8333909</v>
      </c>
      <c r="F15" s="277">
        <v>-10759562</v>
      </c>
      <c r="G15" s="277">
        <v>-819720</v>
      </c>
      <c r="H15" s="277">
        <v>-37909</v>
      </c>
      <c r="I15" s="277">
        <v>-44328</v>
      </c>
      <c r="J15" s="277">
        <v>-42593</v>
      </c>
      <c r="K15" s="277"/>
      <c r="L15" s="273">
        <f t="shared" si="1"/>
        <v>-23238437</v>
      </c>
      <c r="M15" s="271"/>
    </row>
    <row r="16" spans="1:13">
      <c r="A16" s="272"/>
      <c r="B16" s="279"/>
      <c r="C16" s="273"/>
      <c r="D16" s="273"/>
      <c r="E16" s="273"/>
      <c r="F16" s="273"/>
      <c r="G16" s="273"/>
      <c r="H16" s="273"/>
      <c r="I16" s="273"/>
      <c r="J16" s="273"/>
      <c r="K16" s="273"/>
      <c r="L16" s="273">
        <f t="shared" si="1"/>
        <v>0</v>
      </c>
      <c r="M16" s="274"/>
    </row>
    <row r="17" spans="1:13" s="263" customFormat="1" ht="19.5" customHeight="1" thickBot="1">
      <c r="A17" s="275" t="s">
        <v>249</v>
      </c>
      <c r="B17" s="278">
        <f>SUM(B10:B16)</f>
        <v>342913</v>
      </c>
      <c r="C17" s="276">
        <f>SUM(C10:C16)</f>
        <v>0</v>
      </c>
      <c r="D17" s="276">
        <f t="shared" ref="D17:K17" si="2">SUM(D10:D16)</f>
        <v>185066021</v>
      </c>
      <c r="E17" s="276">
        <f t="shared" si="2"/>
        <v>491201076</v>
      </c>
      <c r="F17" s="276">
        <f t="shared" si="2"/>
        <v>312069984</v>
      </c>
      <c r="G17" s="276">
        <f t="shared" si="2"/>
        <v>2869020</v>
      </c>
      <c r="H17" s="276">
        <f t="shared" si="2"/>
        <v>287027</v>
      </c>
      <c r="I17" s="276">
        <f t="shared" si="2"/>
        <v>259638</v>
      </c>
      <c r="J17" s="276">
        <f t="shared" si="2"/>
        <v>322490</v>
      </c>
      <c r="K17" s="276">
        <f t="shared" si="2"/>
        <v>0</v>
      </c>
      <c r="L17" s="276">
        <f t="shared" si="1"/>
        <v>992418169</v>
      </c>
      <c r="M17" s="271"/>
    </row>
    <row r="18" spans="1:13" ht="15" thickTop="1"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</row>
    <row r="19" spans="1:13">
      <c r="A19" s="272" t="s">
        <v>225</v>
      </c>
      <c r="B19" s="279">
        <v>1376612</v>
      </c>
      <c r="C19" s="273">
        <v>0</v>
      </c>
      <c r="D19" s="273">
        <v>560927</v>
      </c>
      <c r="E19" s="273">
        <v>0</v>
      </c>
      <c r="F19" s="273">
        <v>264409</v>
      </c>
      <c r="G19" s="273"/>
      <c r="H19" s="273">
        <v>33400</v>
      </c>
      <c r="I19" s="273">
        <v>408312</v>
      </c>
      <c r="J19" s="273"/>
      <c r="K19" s="273"/>
      <c r="L19" s="273">
        <f t="shared" ref="L19:L24" si="3">SUM(B19:K19)</f>
        <v>2643660</v>
      </c>
      <c r="M19" s="274"/>
    </row>
    <row r="20" spans="1:13">
      <c r="A20" s="272" t="s">
        <v>226</v>
      </c>
      <c r="B20" s="279"/>
      <c r="C20" s="273">
        <v>0</v>
      </c>
      <c r="D20" s="273"/>
      <c r="E20" s="273"/>
      <c r="F20" s="273">
        <v>-47478282</v>
      </c>
      <c r="G20" s="273"/>
      <c r="H20" s="273"/>
      <c r="I20" s="273"/>
      <c r="J20" s="273"/>
      <c r="K20" s="273"/>
      <c r="L20" s="273">
        <f t="shared" si="3"/>
        <v>-47478282</v>
      </c>
      <c r="M20" s="274"/>
    </row>
    <row r="21" spans="1:13">
      <c r="A21" s="272" t="s">
        <v>227</v>
      </c>
      <c r="B21" s="279"/>
      <c r="C21" s="273">
        <v>0</v>
      </c>
      <c r="D21" s="273"/>
      <c r="E21" s="273"/>
      <c r="F21" s="273"/>
      <c r="G21" s="273"/>
      <c r="H21" s="273"/>
      <c r="I21" s="273"/>
      <c r="J21" s="273"/>
      <c r="K21" s="273">
        <v>0</v>
      </c>
      <c r="L21" s="273">
        <f t="shared" si="3"/>
        <v>0</v>
      </c>
      <c r="M21" s="274"/>
    </row>
    <row r="22" spans="1:13" s="263" customFormat="1" ht="15">
      <c r="A22" s="270" t="s">
        <v>250</v>
      </c>
      <c r="B22" s="269">
        <v>-51437</v>
      </c>
      <c r="C22" s="277">
        <v>0</v>
      </c>
      <c r="D22" s="277">
        <v>-5382689</v>
      </c>
      <c r="E22" s="277">
        <v>-14286701</v>
      </c>
      <c r="F22" s="277">
        <v>-16539990</v>
      </c>
      <c r="G22" s="277">
        <v>-573333</v>
      </c>
      <c r="H22" s="277">
        <v>-66400</v>
      </c>
      <c r="I22" s="277">
        <v>-64800</v>
      </c>
      <c r="J22" s="277">
        <v>-64533</v>
      </c>
      <c r="K22" s="277"/>
      <c r="L22" s="273">
        <f t="shared" si="3"/>
        <v>-37029883</v>
      </c>
      <c r="M22" s="271"/>
    </row>
    <row r="23" spans="1:13">
      <c r="A23" s="272"/>
      <c r="B23" s="279"/>
      <c r="C23" s="273"/>
      <c r="D23" s="273"/>
      <c r="E23" s="273"/>
      <c r="F23" s="273"/>
      <c r="G23" s="273"/>
      <c r="H23" s="273"/>
      <c r="I23" s="273"/>
      <c r="J23" s="273"/>
      <c r="K23" s="273"/>
      <c r="L23" s="273">
        <f t="shared" si="3"/>
        <v>0</v>
      </c>
      <c r="M23" s="274"/>
    </row>
    <row r="24" spans="1:13" s="263" customFormat="1" ht="19.5" customHeight="1" thickBot="1">
      <c r="A24" s="275" t="s">
        <v>251</v>
      </c>
      <c r="B24" s="278">
        <f>SUM(B17:B23)</f>
        <v>1668088</v>
      </c>
      <c r="C24" s="276">
        <f>SUM(C17:C23)</f>
        <v>0</v>
      </c>
      <c r="D24" s="276">
        <f t="shared" ref="D24:K24" si="4">SUM(D17:D23)</f>
        <v>180244259</v>
      </c>
      <c r="E24" s="276">
        <f t="shared" si="4"/>
        <v>476914375</v>
      </c>
      <c r="F24" s="276">
        <f t="shared" si="4"/>
        <v>248316121</v>
      </c>
      <c r="G24" s="276">
        <f t="shared" si="4"/>
        <v>2295687</v>
      </c>
      <c r="H24" s="276">
        <f t="shared" si="4"/>
        <v>254027</v>
      </c>
      <c r="I24" s="276">
        <f t="shared" si="4"/>
        <v>603150</v>
      </c>
      <c r="J24" s="276">
        <f t="shared" si="4"/>
        <v>257957</v>
      </c>
      <c r="K24" s="276">
        <f t="shared" si="4"/>
        <v>0</v>
      </c>
      <c r="L24" s="276">
        <f t="shared" si="3"/>
        <v>910553664</v>
      </c>
      <c r="M24" s="271"/>
    </row>
    <row r="25" spans="1:13" ht="15" thickTop="1"/>
  </sheetData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Kopertina</vt:lpstr>
      <vt:lpstr>Aktivet</vt:lpstr>
      <vt:lpstr>Pasivet</vt:lpstr>
      <vt:lpstr>Rezultati</vt:lpstr>
      <vt:lpstr>Fluksi</vt:lpstr>
      <vt:lpstr>Kapitali</vt:lpstr>
      <vt:lpstr>SHP PANJOHURA</vt:lpstr>
      <vt:lpstr>ASETET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2014-03-29T16:38:54Z</cp:lastPrinted>
  <dcterms:created xsi:type="dcterms:W3CDTF">2002-02-16T18:16:52Z</dcterms:created>
  <dcterms:modified xsi:type="dcterms:W3CDTF">2014-07-21T07:52:35Z</dcterms:modified>
</cp:coreProperties>
</file>